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035" windowHeight="12015" activeTab="10"/>
  </bookViews>
  <sheets>
    <sheet name="ต.ค." sheetId="1" r:id="rId1"/>
    <sheet name="พ.ย." sheetId="2" r:id="rId2"/>
    <sheet name="ธ.ค." sheetId="3" r:id="rId3"/>
    <sheet name="ม.ค." sheetId="4" r:id="rId4"/>
    <sheet name="ก.พ." sheetId="5" r:id="rId5"/>
    <sheet name="มี.ค." sheetId="6" r:id="rId6"/>
    <sheet name="เม.ย." sheetId="7" r:id="rId7"/>
    <sheet name="พ.ค." sheetId="8" r:id="rId8"/>
    <sheet name="มิ.ย." sheetId="9" r:id="rId9"/>
    <sheet name="ก.ค." sheetId="10" r:id="rId10"/>
    <sheet name="ส.ค." sheetId="11" r:id="rId11"/>
    <sheet name="ก.ย." sheetId="1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calcPr calcId="145621"/>
  <fileRecoveryPr repairLoad="1"/>
</workbook>
</file>

<file path=xl/calcChain.xml><?xml version="1.0" encoding="utf-8"?>
<calcChain xmlns="http://schemas.openxmlformats.org/spreadsheetml/2006/main">
  <c r="D121" i="12" l="1"/>
  <c r="F121" i="12" s="1"/>
  <c r="C121" i="12"/>
  <c r="C122" i="12" s="1"/>
  <c r="B121" i="12"/>
  <c r="B122" i="12" s="1"/>
  <c r="B118" i="12"/>
  <c r="D117" i="12"/>
  <c r="E117" i="12" s="1"/>
  <c r="C117" i="12"/>
  <c r="E116" i="12"/>
  <c r="D116" i="12"/>
  <c r="F116" i="12" s="1"/>
  <c r="C116" i="12"/>
  <c r="E115" i="12"/>
  <c r="D115" i="12"/>
  <c r="D118" i="12" s="1"/>
  <c r="C115" i="12"/>
  <c r="C118" i="12" s="1"/>
  <c r="C113" i="12"/>
  <c r="B113" i="12"/>
  <c r="D111" i="12"/>
  <c r="F111" i="12" s="1"/>
  <c r="C111" i="12"/>
  <c r="D110" i="12"/>
  <c r="F110" i="12" s="1"/>
  <c r="F113" i="12" s="1"/>
  <c r="C110" i="12"/>
  <c r="D107" i="12"/>
  <c r="F107" i="12" s="1"/>
  <c r="B107" i="12"/>
  <c r="E106" i="12"/>
  <c r="D106" i="12"/>
  <c r="F106" i="12" s="1"/>
  <c r="C106" i="12"/>
  <c r="E105" i="12"/>
  <c r="D105" i="12"/>
  <c r="F105" i="12" s="1"/>
  <c r="C105" i="12"/>
  <c r="E104" i="12"/>
  <c r="D104" i="12"/>
  <c r="F104" i="12" s="1"/>
  <c r="C104" i="12"/>
  <c r="E103" i="12"/>
  <c r="D103" i="12"/>
  <c r="F103" i="12" s="1"/>
  <c r="C103" i="12"/>
  <c r="C107" i="12" s="1"/>
  <c r="B88" i="12"/>
  <c r="D87" i="12"/>
  <c r="F87" i="12" s="1"/>
  <c r="C87" i="12"/>
  <c r="D86" i="12"/>
  <c r="F86" i="12" s="1"/>
  <c r="C86" i="12"/>
  <c r="D85" i="12"/>
  <c r="F85" i="12" s="1"/>
  <c r="C85" i="12"/>
  <c r="D84" i="12"/>
  <c r="F84" i="12" s="1"/>
  <c r="C84" i="12"/>
  <c r="D83" i="12"/>
  <c r="F83" i="12" s="1"/>
  <c r="C83" i="12"/>
  <c r="D82" i="12"/>
  <c r="F82" i="12" s="1"/>
  <c r="C82" i="12"/>
  <c r="D81" i="12"/>
  <c r="F81" i="12" s="1"/>
  <c r="C81" i="12"/>
  <c r="D80" i="12"/>
  <c r="F80" i="12" s="1"/>
  <c r="C80" i="12"/>
  <c r="D79" i="12"/>
  <c r="F79" i="12" s="1"/>
  <c r="C79" i="12"/>
  <c r="D78" i="12"/>
  <c r="F78" i="12" s="1"/>
  <c r="C78" i="12"/>
  <c r="D77" i="12"/>
  <c r="F77" i="12" s="1"/>
  <c r="C77" i="12"/>
  <c r="D76" i="12"/>
  <c r="F76" i="12" s="1"/>
  <c r="C76" i="12"/>
  <c r="D75" i="12"/>
  <c r="F75" i="12" s="1"/>
  <c r="C75" i="12"/>
  <c r="D74" i="12"/>
  <c r="F74" i="12" s="1"/>
  <c r="C74" i="12"/>
  <c r="D73" i="12"/>
  <c r="F73" i="12" s="1"/>
  <c r="C73" i="12"/>
  <c r="C88" i="12" s="1"/>
  <c r="D71" i="12"/>
  <c r="F71" i="12" s="1"/>
  <c r="B71" i="12"/>
  <c r="B89" i="12" s="1"/>
  <c r="E70" i="12"/>
  <c r="D70" i="12"/>
  <c r="F70" i="12" s="1"/>
  <c r="C70" i="12"/>
  <c r="C71" i="12" s="1"/>
  <c r="C68" i="12"/>
  <c r="B68" i="12"/>
  <c r="D66" i="12"/>
  <c r="F66" i="12" s="1"/>
  <c r="C66" i="12"/>
  <c r="D65" i="12"/>
  <c r="F65" i="12" s="1"/>
  <c r="C65" i="12"/>
  <c r="D64" i="12"/>
  <c r="F64" i="12" s="1"/>
  <c r="C64" i="12"/>
  <c r="D63" i="12"/>
  <c r="F63" i="12" s="1"/>
  <c r="C63" i="12"/>
  <c r="D62" i="12"/>
  <c r="F62" i="12" s="1"/>
  <c r="C62" i="12"/>
  <c r="D60" i="12"/>
  <c r="F60" i="12" s="1"/>
  <c r="C60" i="12"/>
  <c r="D58" i="12"/>
  <c r="F58" i="12" s="1"/>
  <c r="C58" i="12"/>
  <c r="B56" i="12"/>
  <c r="B101" i="12" s="1"/>
  <c r="B49" i="12"/>
  <c r="D48" i="12"/>
  <c r="F48" i="12" s="1"/>
  <c r="C48" i="12"/>
  <c r="D47" i="12"/>
  <c r="F47" i="12" s="1"/>
  <c r="C47" i="12"/>
  <c r="D46" i="12"/>
  <c r="F46" i="12" s="1"/>
  <c r="C46" i="12"/>
  <c r="D45" i="12"/>
  <c r="F45" i="12" s="1"/>
  <c r="C45" i="12"/>
  <c r="D44" i="12"/>
  <c r="F44" i="12" s="1"/>
  <c r="C44" i="12"/>
  <c r="D43" i="12"/>
  <c r="F43" i="12" s="1"/>
  <c r="C43" i="12"/>
  <c r="D42" i="12"/>
  <c r="F42" i="12" s="1"/>
  <c r="C42" i="12"/>
  <c r="D41" i="12"/>
  <c r="F41" i="12" s="1"/>
  <c r="C41" i="12"/>
  <c r="D40" i="12"/>
  <c r="F40" i="12" s="1"/>
  <c r="C40" i="12"/>
  <c r="D39" i="12"/>
  <c r="F39" i="12" s="1"/>
  <c r="C39" i="12"/>
  <c r="D38" i="12"/>
  <c r="F38" i="12" s="1"/>
  <c r="C38" i="12"/>
  <c r="D37" i="12"/>
  <c r="F37" i="12" s="1"/>
  <c r="C37" i="12"/>
  <c r="D36" i="12"/>
  <c r="F36" i="12" s="1"/>
  <c r="C36" i="12"/>
  <c r="D35" i="12"/>
  <c r="F35" i="12" s="1"/>
  <c r="C35" i="12"/>
  <c r="D34" i="12"/>
  <c r="F34" i="12" s="1"/>
  <c r="C34" i="12"/>
  <c r="D33" i="12"/>
  <c r="F33" i="12" s="1"/>
  <c r="C33" i="12"/>
  <c r="C49" i="12" s="1"/>
  <c r="B29" i="12"/>
  <c r="D28" i="12"/>
  <c r="F28" i="12" s="1"/>
  <c r="C28" i="12"/>
  <c r="D27" i="12"/>
  <c r="F27" i="12" s="1"/>
  <c r="C27" i="12"/>
  <c r="D26" i="12"/>
  <c r="F26" i="12" s="1"/>
  <c r="C26" i="12"/>
  <c r="D25" i="12"/>
  <c r="F25" i="12" s="1"/>
  <c r="C25" i="12"/>
  <c r="D23" i="12"/>
  <c r="F23" i="12" s="1"/>
  <c r="C23" i="12"/>
  <c r="D22" i="12"/>
  <c r="F22" i="12" s="1"/>
  <c r="C22" i="12"/>
  <c r="D21" i="12"/>
  <c r="E21" i="12" s="1"/>
  <c r="C21" i="12"/>
  <c r="D20" i="12"/>
  <c r="F20" i="12" s="1"/>
  <c r="C20" i="12"/>
  <c r="D19" i="12"/>
  <c r="D29" i="12" s="1"/>
  <c r="C19" i="12"/>
  <c r="C29" i="12" s="1"/>
  <c r="D17" i="12"/>
  <c r="D30" i="12" s="1"/>
  <c r="B17" i="12"/>
  <c r="B30" i="12" s="1"/>
  <c r="B119" i="12" s="1"/>
  <c r="B123" i="12" s="1"/>
  <c r="E16" i="12"/>
  <c r="D16" i="12"/>
  <c r="F16" i="12" s="1"/>
  <c r="C16" i="12"/>
  <c r="E15" i="12"/>
  <c r="D15" i="12"/>
  <c r="F15" i="12" s="1"/>
  <c r="C15" i="12"/>
  <c r="E14" i="12"/>
  <c r="D14" i="12"/>
  <c r="F14" i="12" s="1"/>
  <c r="C14" i="12"/>
  <c r="E13" i="12"/>
  <c r="D13" i="12"/>
  <c r="F13" i="12" s="1"/>
  <c r="C13" i="12"/>
  <c r="E12" i="12"/>
  <c r="D12" i="12"/>
  <c r="F12" i="12" s="1"/>
  <c r="C12" i="12"/>
  <c r="E11" i="12"/>
  <c r="D11" i="12"/>
  <c r="F11" i="12" s="1"/>
  <c r="C11" i="12"/>
  <c r="E10" i="12"/>
  <c r="D10" i="12"/>
  <c r="F10" i="12" s="1"/>
  <c r="C10" i="12"/>
  <c r="C17" i="12" s="1"/>
  <c r="C30" i="12" s="1"/>
  <c r="K9" i="12"/>
  <c r="J9" i="12"/>
  <c r="K8" i="12"/>
  <c r="J8" i="12"/>
  <c r="K7" i="12"/>
  <c r="J7" i="12"/>
  <c r="K6" i="12"/>
  <c r="K14" i="12" s="1"/>
  <c r="J6" i="12"/>
  <c r="J14" i="12" s="1"/>
  <c r="A2" i="12"/>
  <c r="H3" i="12" s="1"/>
  <c r="D121" i="11"/>
  <c r="F121" i="11" s="1"/>
  <c r="C121" i="11"/>
  <c r="C122" i="11" s="1"/>
  <c r="B121" i="11"/>
  <c r="B122" i="11" s="1"/>
  <c r="B118" i="11"/>
  <c r="D117" i="11"/>
  <c r="E117" i="11" s="1"/>
  <c r="C117" i="11"/>
  <c r="D116" i="11"/>
  <c r="E116" i="11" s="1"/>
  <c r="C116" i="11"/>
  <c r="D115" i="11"/>
  <c r="D118" i="11" s="1"/>
  <c r="C115" i="11"/>
  <c r="C118" i="11" s="1"/>
  <c r="B113" i="11"/>
  <c r="E111" i="11"/>
  <c r="D111" i="11"/>
  <c r="F111" i="11" s="1"/>
  <c r="C111" i="11"/>
  <c r="E110" i="11"/>
  <c r="D110" i="11"/>
  <c r="F110" i="11" s="1"/>
  <c r="C110" i="11"/>
  <c r="C113" i="11" s="1"/>
  <c r="C107" i="11"/>
  <c r="B107" i="11"/>
  <c r="D106" i="11"/>
  <c r="E106" i="11" s="1"/>
  <c r="C106" i="11"/>
  <c r="D105" i="11"/>
  <c r="E105" i="11" s="1"/>
  <c r="C105" i="11"/>
  <c r="D104" i="11"/>
  <c r="E104" i="11" s="1"/>
  <c r="C104" i="11"/>
  <c r="D103" i="11"/>
  <c r="D107" i="11" s="1"/>
  <c r="C103" i="11"/>
  <c r="B88" i="11"/>
  <c r="E87" i="11"/>
  <c r="D87" i="11"/>
  <c r="F87" i="11" s="1"/>
  <c r="C87" i="11"/>
  <c r="E86" i="11"/>
  <c r="D86" i="11"/>
  <c r="F86" i="11" s="1"/>
  <c r="C86" i="11"/>
  <c r="E85" i="11"/>
  <c r="D85" i="11"/>
  <c r="F85" i="11" s="1"/>
  <c r="C85" i="11"/>
  <c r="E84" i="11"/>
  <c r="D84" i="11"/>
  <c r="F84" i="11" s="1"/>
  <c r="C84" i="11"/>
  <c r="E83" i="11"/>
  <c r="D83" i="11"/>
  <c r="F83" i="11" s="1"/>
  <c r="C83" i="11"/>
  <c r="E82" i="11"/>
  <c r="D82" i="11"/>
  <c r="F82" i="11" s="1"/>
  <c r="C82" i="11"/>
  <c r="E81" i="11"/>
  <c r="D81" i="11"/>
  <c r="F81" i="11" s="1"/>
  <c r="C81" i="11"/>
  <c r="E80" i="11"/>
  <c r="D80" i="11"/>
  <c r="F80" i="11" s="1"/>
  <c r="C80" i="11"/>
  <c r="E79" i="11"/>
  <c r="D79" i="11"/>
  <c r="F79" i="11" s="1"/>
  <c r="C79" i="11"/>
  <c r="E78" i="11"/>
  <c r="D78" i="11"/>
  <c r="F78" i="11" s="1"/>
  <c r="C78" i="11"/>
  <c r="E77" i="11"/>
  <c r="D77" i="11"/>
  <c r="F77" i="11" s="1"/>
  <c r="C77" i="11"/>
  <c r="E76" i="11"/>
  <c r="D76" i="11"/>
  <c r="F76" i="11" s="1"/>
  <c r="C76" i="11"/>
  <c r="E75" i="11"/>
  <c r="D75" i="11"/>
  <c r="F75" i="11" s="1"/>
  <c r="C75" i="11"/>
  <c r="E74" i="11"/>
  <c r="D74" i="11"/>
  <c r="F74" i="11" s="1"/>
  <c r="C74" i="11"/>
  <c r="E73" i="11"/>
  <c r="D73" i="11"/>
  <c r="F73" i="11" s="1"/>
  <c r="C73" i="11"/>
  <c r="C88" i="11" s="1"/>
  <c r="C71" i="11"/>
  <c r="B71" i="11"/>
  <c r="D70" i="11"/>
  <c r="D71" i="11" s="1"/>
  <c r="C70" i="11"/>
  <c r="D68" i="11"/>
  <c r="E68" i="11" s="1"/>
  <c r="B68" i="11"/>
  <c r="E66" i="11"/>
  <c r="D66" i="11"/>
  <c r="F66" i="11" s="1"/>
  <c r="C66" i="11"/>
  <c r="E65" i="11"/>
  <c r="D65" i="11"/>
  <c r="F65" i="11" s="1"/>
  <c r="C65" i="11"/>
  <c r="E64" i="11"/>
  <c r="D64" i="11"/>
  <c r="F64" i="11" s="1"/>
  <c r="C64" i="11"/>
  <c r="E63" i="11"/>
  <c r="D63" i="11"/>
  <c r="F63" i="11" s="1"/>
  <c r="C63" i="11"/>
  <c r="E62" i="11"/>
  <c r="D62" i="11"/>
  <c r="F62" i="11" s="1"/>
  <c r="C62" i="11"/>
  <c r="E60" i="11"/>
  <c r="D60" i="11"/>
  <c r="F60" i="11" s="1"/>
  <c r="C60" i="11"/>
  <c r="E58" i="11"/>
  <c r="D58" i="11"/>
  <c r="F58" i="11" s="1"/>
  <c r="C58" i="11"/>
  <c r="C68" i="11" s="1"/>
  <c r="B56" i="11"/>
  <c r="B101" i="11" s="1"/>
  <c r="D49" i="11"/>
  <c r="B49" i="11"/>
  <c r="F49" i="11" s="1"/>
  <c r="E48" i="11"/>
  <c r="D48" i="11"/>
  <c r="F48" i="11" s="1"/>
  <c r="C48" i="11"/>
  <c r="E47" i="11"/>
  <c r="D47" i="11"/>
  <c r="F47" i="11" s="1"/>
  <c r="C47" i="11"/>
  <c r="E46" i="11"/>
  <c r="D46" i="11"/>
  <c r="F46" i="11" s="1"/>
  <c r="C46" i="11"/>
  <c r="E45" i="11"/>
  <c r="D45" i="11"/>
  <c r="F45" i="11" s="1"/>
  <c r="C45" i="11"/>
  <c r="E44" i="11"/>
  <c r="D44" i="11"/>
  <c r="F44" i="11" s="1"/>
  <c r="C44" i="11"/>
  <c r="E43" i="11"/>
  <c r="D43" i="11"/>
  <c r="F43" i="11" s="1"/>
  <c r="C43" i="11"/>
  <c r="E42" i="11"/>
  <c r="D42" i="11"/>
  <c r="F42" i="11" s="1"/>
  <c r="C42" i="11"/>
  <c r="E41" i="11"/>
  <c r="D41" i="11"/>
  <c r="F41" i="11" s="1"/>
  <c r="C41" i="11"/>
  <c r="E40" i="11"/>
  <c r="D40" i="11"/>
  <c r="F40" i="11" s="1"/>
  <c r="C40" i="11"/>
  <c r="E39" i="11"/>
  <c r="D39" i="11"/>
  <c r="F39" i="11" s="1"/>
  <c r="C39" i="11"/>
  <c r="E38" i="11"/>
  <c r="D38" i="11"/>
  <c r="F38" i="11" s="1"/>
  <c r="C38" i="11"/>
  <c r="E37" i="11"/>
  <c r="D37" i="11"/>
  <c r="F37" i="11" s="1"/>
  <c r="C37" i="11"/>
  <c r="E36" i="11"/>
  <c r="D36" i="11"/>
  <c r="F36" i="11" s="1"/>
  <c r="C36" i="11"/>
  <c r="E35" i="11"/>
  <c r="D35" i="11"/>
  <c r="F35" i="11" s="1"/>
  <c r="C35" i="11"/>
  <c r="E34" i="11"/>
  <c r="D34" i="11"/>
  <c r="F34" i="11" s="1"/>
  <c r="C34" i="11"/>
  <c r="E33" i="11"/>
  <c r="D33" i="11"/>
  <c r="F33" i="11" s="1"/>
  <c r="C33" i="11"/>
  <c r="C49" i="11" s="1"/>
  <c r="B29" i="11"/>
  <c r="E28" i="11"/>
  <c r="D28" i="11"/>
  <c r="F28" i="11" s="1"/>
  <c r="C28" i="11"/>
  <c r="E27" i="11"/>
  <c r="D27" i="11"/>
  <c r="F27" i="11" s="1"/>
  <c r="C27" i="11"/>
  <c r="E26" i="11"/>
  <c r="D26" i="11"/>
  <c r="F26" i="11" s="1"/>
  <c r="C26" i="11"/>
  <c r="E25" i="11"/>
  <c r="D25" i="11"/>
  <c r="F25" i="11" s="1"/>
  <c r="C25" i="11"/>
  <c r="E23" i="11"/>
  <c r="D23" i="11"/>
  <c r="F23" i="11" s="1"/>
  <c r="C23" i="11"/>
  <c r="E22" i="11"/>
  <c r="D22" i="11"/>
  <c r="F22" i="11" s="1"/>
  <c r="C22" i="11"/>
  <c r="E21" i="11"/>
  <c r="D21" i="11"/>
  <c r="F21" i="11" s="1"/>
  <c r="C21" i="11"/>
  <c r="E20" i="11"/>
  <c r="D20" i="11"/>
  <c r="F20" i="11" s="1"/>
  <c r="C20" i="11"/>
  <c r="E19" i="11"/>
  <c r="D19" i="11"/>
  <c r="F19" i="11" s="1"/>
  <c r="C19" i="11"/>
  <c r="C29" i="11" s="1"/>
  <c r="C17" i="11"/>
  <c r="C30" i="11" s="1"/>
  <c r="B17" i="11"/>
  <c r="B30" i="11" s="1"/>
  <c r="D16" i="11"/>
  <c r="E16" i="11" s="1"/>
  <c r="C16" i="11"/>
  <c r="D15" i="11"/>
  <c r="E15" i="11" s="1"/>
  <c r="C15" i="11"/>
  <c r="D14" i="11"/>
  <c r="E14" i="11" s="1"/>
  <c r="C14" i="11"/>
  <c r="D13" i="11"/>
  <c r="E13" i="11" s="1"/>
  <c r="C13" i="11"/>
  <c r="D12" i="11"/>
  <c r="E12" i="11" s="1"/>
  <c r="C12" i="11"/>
  <c r="D11" i="11"/>
  <c r="E11" i="11" s="1"/>
  <c r="C11" i="11"/>
  <c r="D10" i="11"/>
  <c r="D17" i="11" s="1"/>
  <c r="C10" i="11"/>
  <c r="K9" i="11"/>
  <c r="J9" i="11"/>
  <c r="K8" i="11"/>
  <c r="J8" i="11"/>
  <c r="K7" i="11"/>
  <c r="J7" i="11"/>
  <c r="K6" i="11"/>
  <c r="K14" i="11" s="1"/>
  <c r="J6" i="11"/>
  <c r="J14" i="11" s="1"/>
  <c r="A2" i="11"/>
  <c r="H3" i="11" s="1"/>
  <c r="B122" i="10"/>
  <c r="D121" i="10"/>
  <c r="F121" i="10" s="1"/>
  <c r="C121" i="10"/>
  <c r="C122" i="10" s="1"/>
  <c r="B118" i="10"/>
  <c r="D117" i="10"/>
  <c r="F117" i="10" s="1"/>
  <c r="C117" i="10"/>
  <c r="D116" i="10"/>
  <c r="F116" i="10" s="1"/>
  <c r="C116" i="10"/>
  <c r="D115" i="10"/>
  <c r="F115" i="10" s="1"/>
  <c r="C115" i="10"/>
  <c r="C118" i="10" s="1"/>
  <c r="B113" i="10"/>
  <c r="E111" i="10"/>
  <c r="D111" i="10"/>
  <c r="F111" i="10" s="1"/>
  <c r="C111" i="10"/>
  <c r="E110" i="10"/>
  <c r="D110" i="10"/>
  <c r="D113" i="10" s="1"/>
  <c r="E113" i="10" s="1"/>
  <c r="C110" i="10"/>
  <c r="C113" i="10" s="1"/>
  <c r="C107" i="10"/>
  <c r="B107" i="10"/>
  <c r="D106" i="10"/>
  <c r="F106" i="10" s="1"/>
  <c r="C106" i="10"/>
  <c r="D105" i="10"/>
  <c r="F105" i="10" s="1"/>
  <c r="C105" i="10"/>
  <c r="D104" i="10"/>
  <c r="F104" i="10" s="1"/>
  <c r="C104" i="10"/>
  <c r="D103" i="10"/>
  <c r="F103" i="10" s="1"/>
  <c r="C103" i="10"/>
  <c r="B88" i="10"/>
  <c r="B89" i="10" s="1"/>
  <c r="E87" i="10"/>
  <c r="D87" i="10"/>
  <c r="F87" i="10" s="1"/>
  <c r="C87" i="10"/>
  <c r="E86" i="10"/>
  <c r="D86" i="10"/>
  <c r="F86" i="10" s="1"/>
  <c r="C86" i="10"/>
  <c r="E85" i="10"/>
  <c r="D85" i="10"/>
  <c r="F85" i="10" s="1"/>
  <c r="C85" i="10"/>
  <c r="E84" i="10"/>
  <c r="D84" i="10"/>
  <c r="F84" i="10" s="1"/>
  <c r="C84" i="10"/>
  <c r="E83" i="10"/>
  <c r="D83" i="10"/>
  <c r="F83" i="10" s="1"/>
  <c r="C83" i="10"/>
  <c r="E82" i="10"/>
  <c r="D82" i="10"/>
  <c r="F82" i="10" s="1"/>
  <c r="C82" i="10"/>
  <c r="E81" i="10"/>
  <c r="D81" i="10"/>
  <c r="F81" i="10" s="1"/>
  <c r="C81" i="10"/>
  <c r="E80" i="10"/>
  <c r="D80" i="10"/>
  <c r="F80" i="10" s="1"/>
  <c r="C80" i="10"/>
  <c r="E79" i="10"/>
  <c r="D79" i="10"/>
  <c r="F79" i="10" s="1"/>
  <c r="C79" i="10"/>
  <c r="E78" i="10"/>
  <c r="D78" i="10"/>
  <c r="F78" i="10" s="1"/>
  <c r="C78" i="10"/>
  <c r="E77" i="10"/>
  <c r="D77" i="10"/>
  <c r="F77" i="10" s="1"/>
  <c r="C77" i="10"/>
  <c r="E76" i="10"/>
  <c r="D76" i="10"/>
  <c r="F76" i="10" s="1"/>
  <c r="C76" i="10"/>
  <c r="E75" i="10"/>
  <c r="D75" i="10"/>
  <c r="F75" i="10" s="1"/>
  <c r="C75" i="10"/>
  <c r="E74" i="10"/>
  <c r="D74" i="10"/>
  <c r="F74" i="10" s="1"/>
  <c r="C74" i="10"/>
  <c r="E73" i="10"/>
  <c r="D73" i="10"/>
  <c r="D88" i="10" s="1"/>
  <c r="C73" i="10"/>
  <c r="C88" i="10" s="1"/>
  <c r="C71" i="10"/>
  <c r="B71" i="10"/>
  <c r="D70" i="10"/>
  <c r="F70" i="10" s="1"/>
  <c r="C70" i="10"/>
  <c r="D68" i="10"/>
  <c r="F68" i="10" s="1"/>
  <c r="B68" i="10"/>
  <c r="E66" i="10"/>
  <c r="D66" i="10"/>
  <c r="F66" i="10" s="1"/>
  <c r="C66" i="10"/>
  <c r="E65" i="10"/>
  <c r="D65" i="10"/>
  <c r="F65" i="10" s="1"/>
  <c r="C65" i="10"/>
  <c r="E64" i="10"/>
  <c r="D64" i="10"/>
  <c r="F64" i="10" s="1"/>
  <c r="C64" i="10"/>
  <c r="E63" i="10"/>
  <c r="D63" i="10"/>
  <c r="F63" i="10" s="1"/>
  <c r="C63" i="10"/>
  <c r="E62" i="10"/>
  <c r="D62" i="10"/>
  <c r="F62" i="10" s="1"/>
  <c r="C62" i="10"/>
  <c r="E60" i="10"/>
  <c r="D60" i="10"/>
  <c r="F60" i="10" s="1"/>
  <c r="C60" i="10"/>
  <c r="E58" i="10"/>
  <c r="D58" i="10"/>
  <c r="F58" i="10" s="1"/>
  <c r="C58" i="10"/>
  <c r="C68" i="10" s="1"/>
  <c r="B56" i="10"/>
  <c r="B101" i="10" s="1"/>
  <c r="D49" i="10"/>
  <c r="F49" i="10" s="1"/>
  <c r="B49" i="10"/>
  <c r="E48" i="10"/>
  <c r="D48" i="10"/>
  <c r="F48" i="10" s="1"/>
  <c r="C48" i="10"/>
  <c r="E47" i="10"/>
  <c r="D47" i="10"/>
  <c r="F47" i="10" s="1"/>
  <c r="C47" i="10"/>
  <c r="E46" i="10"/>
  <c r="D46" i="10"/>
  <c r="F46" i="10" s="1"/>
  <c r="C46" i="10"/>
  <c r="E45" i="10"/>
  <c r="D45" i="10"/>
  <c r="F45" i="10" s="1"/>
  <c r="C45" i="10"/>
  <c r="E44" i="10"/>
  <c r="D44" i="10"/>
  <c r="F44" i="10" s="1"/>
  <c r="C44" i="10"/>
  <c r="E43" i="10"/>
  <c r="D43" i="10"/>
  <c r="F43" i="10" s="1"/>
  <c r="C43" i="10"/>
  <c r="E42" i="10"/>
  <c r="D42" i="10"/>
  <c r="F42" i="10" s="1"/>
  <c r="C42" i="10"/>
  <c r="E41" i="10"/>
  <c r="D41" i="10"/>
  <c r="F41" i="10" s="1"/>
  <c r="C41" i="10"/>
  <c r="E40" i="10"/>
  <c r="D40" i="10"/>
  <c r="F40" i="10" s="1"/>
  <c r="C40" i="10"/>
  <c r="E39" i="10"/>
  <c r="D39" i="10"/>
  <c r="F39" i="10" s="1"/>
  <c r="C39" i="10"/>
  <c r="E38" i="10"/>
  <c r="D38" i="10"/>
  <c r="F38" i="10" s="1"/>
  <c r="C38" i="10"/>
  <c r="E37" i="10"/>
  <c r="D37" i="10"/>
  <c r="F37" i="10" s="1"/>
  <c r="C37" i="10"/>
  <c r="E36" i="10"/>
  <c r="D36" i="10"/>
  <c r="F36" i="10" s="1"/>
  <c r="C36" i="10"/>
  <c r="E35" i="10"/>
  <c r="D35" i="10"/>
  <c r="F35" i="10" s="1"/>
  <c r="C35" i="10"/>
  <c r="E34" i="10"/>
  <c r="D34" i="10"/>
  <c r="F34" i="10" s="1"/>
  <c r="C34" i="10"/>
  <c r="E33" i="10"/>
  <c r="D33" i="10"/>
  <c r="F33" i="10" s="1"/>
  <c r="C33" i="10"/>
  <c r="B29" i="10"/>
  <c r="E28" i="10"/>
  <c r="D28" i="10"/>
  <c r="F28" i="10" s="1"/>
  <c r="C28" i="10"/>
  <c r="E27" i="10"/>
  <c r="D27" i="10"/>
  <c r="F27" i="10" s="1"/>
  <c r="C27" i="10"/>
  <c r="E26" i="10"/>
  <c r="D26" i="10"/>
  <c r="F26" i="10" s="1"/>
  <c r="C26" i="10"/>
  <c r="E25" i="10"/>
  <c r="D25" i="10"/>
  <c r="F25" i="10" s="1"/>
  <c r="C25" i="10"/>
  <c r="E23" i="10"/>
  <c r="D23" i="10"/>
  <c r="F23" i="10" s="1"/>
  <c r="C23" i="10"/>
  <c r="E22" i="10"/>
  <c r="D22" i="10"/>
  <c r="F22" i="10" s="1"/>
  <c r="C22" i="10"/>
  <c r="E21" i="10"/>
  <c r="D21" i="10"/>
  <c r="F21" i="10" s="1"/>
  <c r="C21" i="10"/>
  <c r="E20" i="10"/>
  <c r="D20" i="10"/>
  <c r="F20" i="10" s="1"/>
  <c r="C20" i="10"/>
  <c r="E19" i="10"/>
  <c r="D19" i="10"/>
  <c r="D29" i="10" s="1"/>
  <c r="C19" i="10"/>
  <c r="C29" i="10" s="1"/>
  <c r="B17" i="10"/>
  <c r="B30" i="10" s="1"/>
  <c r="B119" i="10" s="1"/>
  <c r="B123" i="10" s="1"/>
  <c r="D16" i="10"/>
  <c r="E16" i="10" s="1"/>
  <c r="C16" i="10"/>
  <c r="D15" i="10"/>
  <c r="E15" i="10" s="1"/>
  <c r="C15" i="10"/>
  <c r="D14" i="10"/>
  <c r="E14" i="10" s="1"/>
  <c r="C14" i="10"/>
  <c r="D13" i="10"/>
  <c r="E13" i="10" s="1"/>
  <c r="C13" i="10"/>
  <c r="D12" i="10"/>
  <c r="E12" i="10" s="1"/>
  <c r="C12" i="10"/>
  <c r="D11" i="10"/>
  <c r="E11" i="10" s="1"/>
  <c r="C11" i="10"/>
  <c r="D10" i="10"/>
  <c r="D17" i="10" s="1"/>
  <c r="C10" i="10"/>
  <c r="C17" i="10" s="1"/>
  <c r="C30" i="10" s="1"/>
  <c r="K9" i="10"/>
  <c r="J9" i="10"/>
  <c r="K8" i="10"/>
  <c r="J8" i="10"/>
  <c r="K7" i="10"/>
  <c r="J7" i="10"/>
  <c r="K6" i="10"/>
  <c r="K14" i="10" s="1"/>
  <c r="J6" i="10"/>
  <c r="J14" i="10" s="1"/>
  <c r="A2" i="10"/>
  <c r="H3" i="10" s="1"/>
  <c r="B122" i="9"/>
  <c r="D121" i="9"/>
  <c r="F121" i="9" s="1"/>
  <c r="C121" i="9"/>
  <c r="C122" i="9" s="1"/>
  <c r="B118" i="9"/>
  <c r="D117" i="9"/>
  <c r="F117" i="9" s="1"/>
  <c r="C117" i="9"/>
  <c r="D116" i="9"/>
  <c r="F116" i="9" s="1"/>
  <c r="C116" i="9"/>
  <c r="D115" i="9"/>
  <c r="F115" i="9" s="1"/>
  <c r="C115" i="9"/>
  <c r="C118" i="9" s="1"/>
  <c r="B113" i="9"/>
  <c r="D111" i="9"/>
  <c r="E111" i="9" s="1"/>
  <c r="C111" i="9"/>
  <c r="D110" i="9"/>
  <c r="D113" i="9" s="1"/>
  <c r="E113" i="9" s="1"/>
  <c r="C110" i="9"/>
  <c r="C113" i="9" s="1"/>
  <c r="B107" i="9"/>
  <c r="E106" i="9"/>
  <c r="D106" i="9"/>
  <c r="F106" i="9" s="1"/>
  <c r="C106" i="9"/>
  <c r="E105" i="9"/>
  <c r="D105" i="9"/>
  <c r="F105" i="9" s="1"/>
  <c r="C105" i="9"/>
  <c r="E104" i="9"/>
  <c r="D104" i="9"/>
  <c r="F104" i="9" s="1"/>
  <c r="C104" i="9"/>
  <c r="E103" i="9"/>
  <c r="D103" i="9"/>
  <c r="F103" i="9" s="1"/>
  <c r="C103" i="9"/>
  <c r="C107" i="9" s="1"/>
  <c r="B88" i="9"/>
  <c r="D87" i="9"/>
  <c r="E87" i="9" s="1"/>
  <c r="C87" i="9"/>
  <c r="D86" i="9"/>
  <c r="E86" i="9" s="1"/>
  <c r="C86" i="9"/>
  <c r="D85" i="9"/>
  <c r="E85" i="9" s="1"/>
  <c r="C85" i="9"/>
  <c r="D84" i="9"/>
  <c r="E84" i="9" s="1"/>
  <c r="C84" i="9"/>
  <c r="D83" i="9"/>
  <c r="E83" i="9" s="1"/>
  <c r="C83" i="9"/>
  <c r="D82" i="9"/>
  <c r="E82" i="9" s="1"/>
  <c r="C82" i="9"/>
  <c r="D81" i="9"/>
  <c r="E81" i="9" s="1"/>
  <c r="C81" i="9"/>
  <c r="D80" i="9"/>
  <c r="E80" i="9" s="1"/>
  <c r="C80" i="9"/>
  <c r="D79" i="9"/>
  <c r="E79" i="9" s="1"/>
  <c r="C79" i="9"/>
  <c r="D78" i="9"/>
  <c r="E78" i="9" s="1"/>
  <c r="C78" i="9"/>
  <c r="D77" i="9"/>
  <c r="E77" i="9" s="1"/>
  <c r="C77" i="9"/>
  <c r="D76" i="9"/>
  <c r="E76" i="9" s="1"/>
  <c r="C76" i="9"/>
  <c r="D75" i="9"/>
  <c r="E75" i="9" s="1"/>
  <c r="C75" i="9"/>
  <c r="D74" i="9"/>
  <c r="E74" i="9" s="1"/>
  <c r="C74" i="9"/>
  <c r="D73" i="9"/>
  <c r="D88" i="9" s="1"/>
  <c r="C73" i="9"/>
  <c r="C88" i="9" s="1"/>
  <c r="D71" i="9"/>
  <c r="E71" i="9" s="1"/>
  <c r="B71" i="9"/>
  <c r="B89" i="9" s="1"/>
  <c r="E70" i="9"/>
  <c r="D70" i="9"/>
  <c r="F70" i="9" s="1"/>
  <c r="C70" i="9"/>
  <c r="C71" i="9" s="1"/>
  <c r="C68" i="9"/>
  <c r="B68" i="9"/>
  <c r="D66" i="9"/>
  <c r="E66" i="9" s="1"/>
  <c r="C66" i="9"/>
  <c r="D65" i="9"/>
  <c r="E65" i="9" s="1"/>
  <c r="C65" i="9"/>
  <c r="D64" i="9"/>
  <c r="E64" i="9" s="1"/>
  <c r="C64" i="9"/>
  <c r="D63" i="9"/>
  <c r="E63" i="9" s="1"/>
  <c r="C63" i="9"/>
  <c r="D62" i="9"/>
  <c r="E62" i="9" s="1"/>
  <c r="C62" i="9"/>
  <c r="D60" i="9"/>
  <c r="E60" i="9" s="1"/>
  <c r="C60" i="9"/>
  <c r="D58" i="9"/>
  <c r="D68" i="9" s="1"/>
  <c r="C58" i="9"/>
  <c r="B56" i="9"/>
  <c r="B101" i="9" s="1"/>
  <c r="B49" i="9"/>
  <c r="D48" i="9"/>
  <c r="E48" i="9" s="1"/>
  <c r="C48" i="9"/>
  <c r="D47" i="9"/>
  <c r="E47" i="9" s="1"/>
  <c r="C47" i="9"/>
  <c r="D46" i="9"/>
  <c r="E46" i="9" s="1"/>
  <c r="C46" i="9"/>
  <c r="D45" i="9"/>
  <c r="E45" i="9" s="1"/>
  <c r="C45" i="9"/>
  <c r="D44" i="9"/>
  <c r="E44" i="9" s="1"/>
  <c r="C44" i="9"/>
  <c r="D43" i="9"/>
  <c r="E43" i="9" s="1"/>
  <c r="C43" i="9"/>
  <c r="D42" i="9"/>
  <c r="E42" i="9" s="1"/>
  <c r="C42" i="9"/>
  <c r="D41" i="9"/>
  <c r="E41" i="9" s="1"/>
  <c r="C41" i="9"/>
  <c r="D40" i="9"/>
  <c r="E40" i="9" s="1"/>
  <c r="C40" i="9"/>
  <c r="D39" i="9"/>
  <c r="E39" i="9" s="1"/>
  <c r="C39" i="9"/>
  <c r="D38" i="9"/>
  <c r="E38" i="9" s="1"/>
  <c r="C38" i="9"/>
  <c r="D37" i="9"/>
  <c r="E37" i="9" s="1"/>
  <c r="C37" i="9"/>
  <c r="D36" i="9"/>
  <c r="E36" i="9" s="1"/>
  <c r="C36" i="9"/>
  <c r="D35" i="9"/>
  <c r="E35" i="9" s="1"/>
  <c r="C35" i="9"/>
  <c r="D34" i="9"/>
  <c r="E34" i="9" s="1"/>
  <c r="C34" i="9"/>
  <c r="D33" i="9"/>
  <c r="D49" i="9" s="1"/>
  <c r="C33" i="9"/>
  <c r="C49" i="9" s="1"/>
  <c r="B29" i="9"/>
  <c r="D28" i="9"/>
  <c r="E28" i="9" s="1"/>
  <c r="C28" i="9"/>
  <c r="D27" i="9"/>
  <c r="E27" i="9" s="1"/>
  <c r="C27" i="9"/>
  <c r="D26" i="9"/>
  <c r="E26" i="9" s="1"/>
  <c r="C26" i="9"/>
  <c r="D25" i="9"/>
  <c r="E25" i="9" s="1"/>
  <c r="C25" i="9"/>
  <c r="D23" i="9"/>
  <c r="E23" i="9" s="1"/>
  <c r="C23" i="9"/>
  <c r="D22" i="9"/>
  <c r="E22" i="9" s="1"/>
  <c r="C22" i="9"/>
  <c r="F21" i="9"/>
  <c r="D21" i="9"/>
  <c r="E21" i="9" s="1"/>
  <c r="C21" i="9"/>
  <c r="E20" i="9"/>
  <c r="D20" i="9"/>
  <c r="F20" i="9" s="1"/>
  <c r="C20" i="9"/>
  <c r="E19" i="9"/>
  <c r="D19" i="9"/>
  <c r="D29" i="9" s="1"/>
  <c r="C19" i="9"/>
  <c r="C29" i="9" s="1"/>
  <c r="B17" i="9"/>
  <c r="B30" i="9" s="1"/>
  <c r="B119" i="9" s="1"/>
  <c r="B123" i="9" s="1"/>
  <c r="D16" i="9"/>
  <c r="F16" i="9" s="1"/>
  <c r="C16" i="9"/>
  <c r="D15" i="9"/>
  <c r="F15" i="9" s="1"/>
  <c r="C15" i="9"/>
  <c r="D14" i="9"/>
  <c r="F14" i="9" s="1"/>
  <c r="C14" i="9"/>
  <c r="D13" i="9"/>
  <c r="F13" i="9" s="1"/>
  <c r="C13" i="9"/>
  <c r="D12" i="9"/>
  <c r="F12" i="9" s="1"/>
  <c r="C12" i="9"/>
  <c r="D11" i="9"/>
  <c r="F11" i="9" s="1"/>
  <c r="C11" i="9"/>
  <c r="D10" i="9"/>
  <c r="F10" i="9" s="1"/>
  <c r="C10" i="9"/>
  <c r="C17" i="9" s="1"/>
  <c r="C30" i="9" s="1"/>
  <c r="K9" i="9"/>
  <c r="J9" i="9"/>
  <c r="K8" i="9"/>
  <c r="J8" i="9"/>
  <c r="K7" i="9"/>
  <c r="J7" i="9"/>
  <c r="K6" i="9"/>
  <c r="K14" i="9" s="1"/>
  <c r="J6" i="9"/>
  <c r="J14" i="9" s="1"/>
  <c r="A2" i="9"/>
  <c r="H3" i="9" s="1"/>
  <c r="B122" i="8"/>
  <c r="D121" i="8"/>
  <c r="F121" i="8" s="1"/>
  <c r="C121" i="8"/>
  <c r="C122" i="8" s="1"/>
  <c r="B118" i="8"/>
  <c r="D117" i="8"/>
  <c r="F117" i="8" s="1"/>
  <c r="C117" i="8"/>
  <c r="D116" i="8"/>
  <c r="F116" i="8" s="1"/>
  <c r="C116" i="8"/>
  <c r="D115" i="8"/>
  <c r="F115" i="8" s="1"/>
  <c r="C115" i="8"/>
  <c r="C118" i="8" s="1"/>
  <c r="B113" i="8"/>
  <c r="D111" i="8"/>
  <c r="E111" i="8" s="1"/>
  <c r="C111" i="8"/>
  <c r="E110" i="8"/>
  <c r="D110" i="8"/>
  <c r="D113" i="8" s="1"/>
  <c r="E113" i="8" s="1"/>
  <c r="C110" i="8"/>
  <c r="C113" i="8" s="1"/>
  <c r="C107" i="8"/>
  <c r="B107" i="8"/>
  <c r="D106" i="8"/>
  <c r="F106" i="8" s="1"/>
  <c r="C106" i="8"/>
  <c r="D105" i="8"/>
  <c r="F105" i="8" s="1"/>
  <c r="C105" i="8"/>
  <c r="D104" i="8"/>
  <c r="F104" i="8" s="1"/>
  <c r="C104" i="8"/>
  <c r="D103" i="8"/>
  <c r="F103" i="8" s="1"/>
  <c r="C103" i="8"/>
  <c r="B88" i="8"/>
  <c r="E87" i="8"/>
  <c r="D87" i="8"/>
  <c r="F87" i="8" s="1"/>
  <c r="C87" i="8"/>
  <c r="E86" i="8"/>
  <c r="D86" i="8"/>
  <c r="F86" i="8" s="1"/>
  <c r="C86" i="8"/>
  <c r="E85" i="8"/>
  <c r="D85" i="8"/>
  <c r="F85" i="8" s="1"/>
  <c r="C85" i="8"/>
  <c r="E84" i="8"/>
  <c r="D84" i="8"/>
  <c r="F84" i="8" s="1"/>
  <c r="C84" i="8"/>
  <c r="E83" i="8"/>
  <c r="D83" i="8"/>
  <c r="F83" i="8" s="1"/>
  <c r="C83" i="8"/>
  <c r="E82" i="8"/>
  <c r="D82" i="8"/>
  <c r="F82" i="8" s="1"/>
  <c r="C82" i="8"/>
  <c r="E81" i="8"/>
  <c r="D81" i="8"/>
  <c r="F81" i="8" s="1"/>
  <c r="C81" i="8"/>
  <c r="E80" i="8"/>
  <c r="D80" i="8"/>
  <c r="F80" i="8" s="1"/>
  <c r="C80" i="8"/>
  <c r="E79" i="8"/>
  <c r="D79" i="8"/>
  <c r="F79" i="8" s="1"/>
  <c r="C79" i="8"/>
  <c r="E78" i="8"/>
  <c r="D78" i="8"/>
  <c r="F78" i="8" s="1"/>
  <c r="C78" i="8"/>
  <c r="E77" i="8"/>
  <c r="D77" i="8"/>
  <c r="F77" i="8" s="1"/>
  <c r="C77" i="8"/>
  <c r="E76" i="8"/>
  <c r="D76" i="8"/>
  <c r="F76" i="8" s="1"/>
  <c r="C76" i="8"/>
  <c r="E75" i="8"/>
  <c r="D75" i="8"/>
  <c r="F75" i="8" s="1"/>
  <c r="C75" i="8"/>
  <c r="E74" i="8"/>
  <c r="D74" i="8"/>
  <c r="F74" i="8" s="1"/>
  <c r="C74" i="8"/>
  <c r="E73" i="8"/>
  <c r="D73" i="8"/>
  <c r="D88" i="8" s="1"/>
  <c r="C73" i="8"/>
  <c r="C88" i="8" s="1"/>
  <c r="C71" i="8"/>
  <c r="B71" i="8"/>
  <c r="D70" i="8"/>
  <c r="F70" i="8" s="1"/>
  <c r="C70" i="8"/>
  <c r="D68" i="8"/>
  <c r="F68" i="8" s="1"/>
  <c r="B68" i="8"/>
  <c r="E66" i="8"/>
  <c r="D66" i="8"/>
  <c r="F66" i="8" s="1"/>
  <c r="C66" i="8"/>
  <c r="E65" i="8"/>
  <c r="D65" i="8"/>
  <c r="F65" i="8" s="1"/>
  <c r="C65" i="8"/>
  <c r="E64" i="8"/>
  <c r="D64" i="8"/>
  <c r="F64" i="8" s="1"/>
  <c r="C64" i="8"/>
  <c r="E63" i="8"/>
  <c r="D63" i="8"/>
  <c r="F63" i="8" s="1"/>
  <c r="C63" i="8"/>
  <c r="E62" i="8"/>
  <c r="D62" i="8"/>
  <c r="F62" i="8" s="1"/>
  <c r="C62" i="8"/>
  <c r="E60" i="8"/>
  <c r="D60" i="8"/>
  <c r="F60" i="8" s="1"/>
  <c r="C60" i="8"/>
  <c r="E58" i="8"/>
  <c r="D58" i="8"/>
  <c r="F58" i="8" s="1"/>
  <c r="C58" i="8"/>
  <c r="C68" i="8" s="1"/>
  <c r="B56" i="8"/>
  <c r="B101" i="8" s="1"/>
  <c r="D49" i="8"/>
  <c r="B49" i="8"/>
  <c r="E48" i="8"/>
  <c r="D48" i="8"/>
  <c r="F48" i="8" s="1"/>
  <c r="C48" i="8"/>
  <c r="E47" i="8"/>
  <c r="D47" i="8"/>
  <c r="F47" i="8" s="1"/>
  <c r="C47" i="8"/>
  <c r="E46" i="8"/>
  <c r="D46" i="8"/>
  <c r="F46" i="8" s="1"/>
  <c r="C46" i="8"/>
  <c r="E45" i="8"/>
  <c r="D45" i="8"/>
  <c r="F45" i="8" s="1"/>
  <c r="C45" i="8"/>
  <c r="E44" i="8"/>
  <c r="D44" i="8"/>
  <c r="F44" i="8" s="1"/>
  <c r="C44" i="8"/>
  <c r="E43" i="8"/>
  <c r="D43" i="8"/>
  <c r="F43" i="8" s="1"/>
  <c r="C43" i="8"/>
  <c r="E42" i="8"/>
  <c r="D42" i="8"/>
  <c r="F42" i="8" s="1"/>
  <c r="C42" i="8"/>
  <c r="E41" i="8"/>
  <c r="D41" i="8"/>
  <c r="F41" i="8" s="1"/>
  <c r="C41" i="8"/>
  <c r="E40" i="8"/>
  <c r="D40" i="8"/>
  <c r="F40" i="8" s="1"/>
  <c r="C40" i="8"/>
  <c r="E39" i="8"/>
  <c r="D39" i="8"/>
  <c r="F39" i="8" s="1"/>
  <c r="C39" i="8"/>
  <c r="E38" i="8"/>
  <c r="D38" i="8"/>
  <c r="F38" i="8" s="1"/>
  <c r="C38" i="8"/>
  <c r="E37" i="8"/>
  <c r="D37" i="8"/>
  <c r="F37" i="8" s="1"/>
  <c r="C37" i="8"/>
  <c r="E36" i="8"/>
  <c r="D36" i="8"/>
  <c r="F36" i="8" s="1"/>
  <c r="C36" i="8"/>
  <c r="E35" i="8"/>
  <c r="D35" i="8"/>
  <c r="F35" i="8" s="1"/>
  <c r="C35" i="8"/>
  <c r="E34" i="8"/>
  <c r="D34" i="8"/>
  <c r="F34" i="8" s="1"/>
  <c r="C34" i="8"/>
  <c r="E33" i="8"/>
  <c r="D33" i="8"/>
  <c r="F33" i="8" s="1"/>
  <c r="C33" i="8"/>
  <c r="C49" i="8" s="1"/>
  <c r="B29" i="8"/>
  <c r="E28" i="8"/>
  <c r="D28" i="8"/>
  <c r="F28" i="8" s="1"/>
  <c r="C28" i="8"/>
  <c r="E27" i="8"/>
  <c r="D27" i="8"/>
  <c r="F27" i="8" s="1"/>
  <c r="C27" i="8"/>
  <c r="E26" i="8"/>
  <c r="D26" i="8"/>
  <c r="F26" i="8" s="1"/>
  <c r="C26" i="8"/>
  <c r="E25" i="8"/>
  <c r="D25" i="8"/>
  <c r="F25" i="8" s="1"/>
  <c r="C25" i="8"/>
  <c r="E23" i="8"/>
  <c r="D23" i="8"/>
  <c r="F23" i="8" s="1"/>
  <c r="C23" i="8"/>
  <c r="E22" i="8"/>
  <c r="D22" i="8"/>
  <c r="F22" i="8" s="1"/>
  <c r="C22" i="8"/>
  <c r="E21" i="8"/>
  <c r="D21" i="8"/>
  <c r="F21" i="8" s="1"/>
  <c r="C21" i="8"/>
  <c r="D20" i="8"/>
  <c r="F20" i="8" s="1"/>
  <c r="C20" i="8"/>
  <c r="D19" i="8"/>
  <c r="E19" i="8" s="1"/>
  <c r="C19" i="8"/>
  <c r="B17" i="8"/>
  <c r="B30" i="8" s="1"/>
  <c r="E16" i="8"/>
  <c r="D16" i="8"/>
  <c r="F16" i="8" s="1"/>
  <c r="C16" i="8"/>
  <c r="E15" i="8"/>
  <c r="D15" i="8"/>
  <c r="F15" i="8" s="1"/>
  <c r="C15" i="8"/>
  <c r="E14" i="8"/>
  <c r="D14" i="8"/>
  <c r="F14" i="8" s="1"/>
  <c r="C14" i="8"/>
  <c r="E13" i="8"/>
  <c r="D13" i="8"/>
  <c r="F13" i="8" s="1"/>
  <c r="C13" i="8"/>
  <c r="E12" i="8"/>
  <c r="D12" i="8"/>
  <c r="F12" i="8" s="1"/>
  <c r="C12" i="8"/>
  <c r="E11" i="8"/>
  <c r="D11" i="8"/>
  <c r="F11" i="8" s="1"/>
  <c r="C11" i="8"/>
  <c r="E10" i="8"/>
  <c r="D10" i="8"/>
  <c r="F10" i="8" s="1"/>
  <c r="C10" i="8"/>
  <c r="C17" i="8" s="1"/>
  <c r="K9" i="8"/>
  <c r="J9" i="8"/>
  <c r="K8" i="8"/>
  <c r="J8" i="8"/>
  <c r="K7" i="8"/>
  <c r="J7" i="8"/>
  <c r="K6" i="8"/>
  <c r="K14" i="8" s="1"/>
  <c r="J6" i="8"/>
  <c r="J14" i="8" s="1"/>
  <c r="A2" i="8"/>
  <c r="H3" i="8" s="1"/>
  <c r="B120" i="7"/>
  <c r="D119" i="7"/>
  <c r="F119" i="7" s="1"/>
  <c r="C119" i="7"/>
  <c r="C120" i="7" s="1"/>
  <c r="B116" i="7"/>
  <c r="D115" i="7"/>
  <c r="F115" i="7" s="1"/>
  <c r="C115" i="7"/>
  <c r="D114" i="7"/>
  <c r="F114" i="7" s="1"/>
  <c r="C114" i="7"/>
  <c r="D113" i="7"/>
  <c r="F113" i="7" s="1"/>
  <c r="C113" i="7"/>
  <c r="C116" i="7" s="1"/>
  <c r="B111" i="7"/>
  <c r="E109" i="7"/>
  <c r="D109" i="7"/>
  <c r="F109" i="7" s="1"/>
  <c r="C109" i="7"/>
  <c r="E108" i="7"/>
  <c r="D108" i="7"/>
  <c r="D111" i="7" s="1"/>
  <c r="E111" i="7" s="1"/>
  <c r="C108" i="7"/>
  <c r="C111" i="7" s="1"/>
  <c r="C105" i="7"/>
  <c r="B105" i="7"/>
  <c r="D104" i="7"/>
  <c r="F104" i="7" s="1"/>
  <c r="C104" i="7"/>
  <c r="D103" i="7"/>
  <c r="F103" i="7" s="1"/>
  <c r="C103" i="7"/>
  <c r="D102" i="7"/>
  <c r="F102" i="7" s="1"/>
  <c r="C102" i="7"/>
  <c r="D101" i="7"/>
  <c r="F101" i="7" s="1"/>
  <c r="C101" i="7"/>
  <c r="B87" i="7"/>
  <c r="B88" i="7" s="1"/>
  <c r="E86" i="7"/>
  <c r="D86" i="7"/>
  <c r="F86" i="7" s="1"/>
  <c r="C86" i="7"/>
  <c r="E85" i="7"/>
  <c r="D85" i="7"/>
  <c r="F85" i="7" s="1"/>
  <c r="C85" i="7"/>
  <c r="E84" i="7"/>
  <c r="D84" i="7"/>
  <c r="F84" i="7" s="1"/>
  <c r="C84" i="7"/>
  <c r="E83" i="7"/>
  <c r="D83" i="7"/>
  <c r="F83" i="7" s="1"/>
  <c r="C83" i="7"/>
  <c r="E82" i="7"/>
  <c r="D82" i="7"/>
  <c r="F82" i="7" s="1"/>
  <c r="C82" i="7"/>
  <c r="E81" i="7"/>
  <c r="D81" i="7"/>
  <c r="F81" i="7" s="1"/>
  <c r="C81" i="7"/>
  <c r="E80" i="7"/>
  <c r="D80" i="7"/>
  <c r="F80" i="7" s="1"/>
  <c r="C80" i="7"/>
  <c r="E79" i="7"/>
  <c r="D79" i="7"/>
  <c r="F79" i="7" s="1"/>
  <c r="C79" i="7"/>
  <c r="E78" i="7"/>
  <c r="D78" i="7"/>
  <c r="F78" i="7" s="1"/>
  <c r="C78" i="7"/>
  <c r="E77" i="7"/>
  <c r="D77" i="7"/>
  <c r="F77" i="7" s="1"/>
  <c r="C77" i="7"/>
  <c r="E76" i="7"/>
  <c r="D76" i="7"/>
  <c r="F76" i="7" s="1"/>
  <c r="C76" i="7"/>
  <c r="E75" i="7"/>
  <c r="D75" i="7"/>
  <c r="F75" i="7" s="1"/>
  <c r="C75" i="7"/>
  <c r="E74" i="7"/>
  <c r="D74" i="7"/>
  <c r="F74" i="7" s="1"/>
  <c r="C74" i="7"/>
  <c r="E73" i="7"/>
  <c r="D73" i="7"/>
  <c r="F73" i="7" s="1"/>
  <c r="C73" i="7"/>
  <c r="E72" i="7"/>
  <c r="D72" i="7"/>
  <c r="D87" i="7" s="1"/>
  <c r="C72" i="7"/>
  <c r="C87" i="7" s="1"/>
  <c r="C70" i="7"/>
  <c r="B70" i="7"/>
  <c r="D69" i="7"/>
  <c r="F69" i="7" s="1"/>
  <c r="C69" i="7"/>
  <c r="D67" i="7"/>
  <c r="F67" i="7" s="1"/>
  <c r="B67" i="7"/>
  <c r="E65" i="7"/>
  <c r="D65" i="7"/>
  <c r="F65" i="7" s="1"/>
  <c r="C65" i="7"/>
  <c r="E64" i="7"/>
  <c r="D64" i="7"/>
  <c r="F64" i="7" s="1"/>
  <c r="C64" i="7"/>
  <c r="E63" i="7"/>
  <c r="D63" i="7"/>
  <c r="F63" i="7" s="1"/>
  <c r="C63" i="7"/>
  <c r="E62" i="7"/>
  <c r="D62" i="7"/>
  <c r="F62" i="7" s="1"/>
  <c r="C62" i="7"/>
  <c r="E61" i="7"/>
  <c r="D61" i="7"/>
  <c r="F61" i="7" s="1"/>
  <c r="C61" i="7"/>
  <c r="E59" i="7"/>
  <c r="D59" i="7"/>
  <c r="F59" i="7" s="1"/>
  <c r="C59" i="7"/>
  <c r="E57" i="7"/>
  <c r="D57" i="7"/>
  <c r="F57" i="7" s="1"/>
  <c r="C57" i="7"/>
  <c r="C67" i="7" s="1"/>
  <c r="B55" i="7"/>
  <c r="B99" i="7" s="1"/>
  <c r="D49" i="7"/>
  <c r="F49" i="7" s="1"/>
  <c r="B49" i="7"/>
  <c r="E48" i="7"/>
  <c r="D48" i="7"/>
  <c r="F48" i="7" s="1"/>
  <c r="C48" i="7"/>
  <c r="E47" i="7"/>
  <c r="D47" i="7"/>
  <c r="F47" i="7" s="1"/>
  <c r="C47" i="7"/>
  <c r="E46" i="7"/>
  <c r="D46" i="7"/>
  <c r="F46" i="7" s="1"/>
  <c r="C46" i="7"/>
  <c r="E45" i="7"/>
  <c r="D45" i="7"/>
  <c r="F45" i="7" s="1"/>
  <c r="C45" i="7"/>
  <c r="E44" i="7"/>
  <c r="D44" i="7"/>
  <c r="F44" i="7" s="1"/>
  <c r="C44" i="7"/>
  <c r="E43" i="7"/>
  <c r="D43" i="7"/>
  <c r="F43" i="7" s="1"/>
  <c r="C43" i="7"/>
  <c r="E42" i="7"/>
  <c r="D42" i="7"/>
  <c r="F42" i="7" s="1"/>
  <c r="C42" i="7"/>
  <c r="E41" i="7"/>
  <c r="D41" i="7"/>
  <c r="F41" i="7" s="1"/>
  <c r="C41" i="7"/>
  <c r="E40" i="7"/>
  <c r="D40" i="7"/>
  <c r="F40" i="7" s="1"/>
  <c r="C40" i="7"/>
  <c r="E39" i="7"/>
  <c r="D39" i="7"/>
  <c r="F39" i="7" s="1"/>
  <c r="C39" i="7"/>
  <c r="E38" i="7"/>
  <c r="D38" i="7"/>
  <c r="F38" i="7" s="1"/>
  <c r="C38" i="7"/>
  <c r="E37" i="7"/>
  <c r="D37" i="7"/>
  <c r="F37" i="7" s="1"/>
  <c r="C37" i="7"/>
  <c r="E36" i="7"/>
  <c r="D36" i="7"/>
  <c r="F36" i="7" s="1"/>
  <c r="C36" i="7"/>
  <c r="E35" i="7"/>
  <c r="D35" i="7"/>
  <c r="F35" i="7" s="1"/>
  <c r="C35" i="7"/>
  <c r="E34" i="7"/>
  <c r="D34" i="7"/>
  <c r="F34" i="7" s="1"/>
  <c r="C34" i="7"/>
  <c r="E33" i="7"/>
  <c r="D33" i="7"/>
  <c r="F33" i="7" s="1"/>
  <c r="C33" i="7"/>
  <c r="B29" i="7"/>
  <c r="E28" i="7"/>
  <c r="D28" i="7"/>
  <c r="F28" i="7" s="1"/>
  <c r="C28" i="7"/>
  <c r="E27" i="7"/>
  <c r="D27" i="7"/>
  <c r="F27" i="7" s="1"/>
  <c r="C27" i="7"/>
  <c r="E26" i="7"/>
  <c r="D26" i="7"/>
  <c r="F26" i="7" s="1"/>
  <c r="C26" i="7"/>
  <c r="E25" i="7"/>
  <c r="D25" i="7"/>
  <c r="F25" i="7" s="1"/>
  <c r="C25" i="7"/>
  <c r="E23" i="7"/>
  <c r="D23" i="7"/>
  <c r="F23" i="7" s="1"/>
  <c r="C23" i="7"/>
  <c r="E22" i="7"/>
  <c r="D22" i="7"/>
  <c r="F22" i="7" s="1"/>
  <c r="C22" i="7"/>
  <c r="E21" i="7"/>
  <c r="D21" i="7"/>
  <c r="F21" i="7" s="1"/>
  <c r="C21" i="7"/>
  <c r="E20" i="7"/>
  <c r="D20" i="7"/>
  <c r="F20" i="7" s="1"/>
  <c r="C20" i="7"/>
  <c r="E19" i="7"/>
  <c r="D19" i="7"/>
  <c r="D29" i="7" s="1"/>
  <c r="C19" i="7"/>
  <c r="C29" i="7" s="1"/>
  <c r="B17" i="7"/>
  <c r="B30" i="7" s="1"/>
  <c r="B117" i="7" s="1"/>
  <c r="B121" i="7" s="1"/>
  <c r="D16" i="7"/>
  <c r="E16" i="7" s="1"/>
  <c r="C16" i="7"/>
  <c r="D15" i="7"/>
  <c r="E15" i="7" s="1"/>
  <c r="C15" i="7"/>
  <c r="D14" i="7"/>
  <c r="E14" i="7" s="1"/>
  <c r="C14" i="7"/>
  <c r="D13" i="7"/>
  <c r="E13" i="7" s="1"/>
  <c r="C13" i="7"/>
  <c r="D12" i="7"/>
  <c r="E12" i="7" s="1"/>
  <c r="C12" i="7"/>
  <c r="D11" i="7"/>
  <c r="E11" i="7" s="1"/>
  <c r="C11" i="7"/>
  <c r="D10" i="7"/>
  <c r="D17" i="7" s="1"/>
  <c r="C10" i="7"/>
  <c r="C17" i="7" s="1"/>
  <c r="C30" i="7" s="1"/>
  <c r="K9" i="7"/>
  <c r="J9" i="7"/>
  <c r="K8" i="7"/>
  <c r="J8" i="7"/>
  <c r="K7" i="7"/>
  <c r="J7" i="7"/>
  <c r="K6" i="7"/>
  <c r="K14" i="7" s="1"/>
  <c r="J6" i="7"/>
  <c r="J14" i="7" s="1"/>
  <c r="A2" i="7"/>
  <c r="H3" i="7" s="1"/>
  <c r="B120" i="6"/>
  <c r="D119" i="6"/>
  <c r="F119" i="6" s="1"/>
  <c r="C119" i="6"/>
  <c r="C120" i="6" s="1"/>
  <c r="B116" i="6"/>
  <c r="D115" i="6"/>
  <c r="F115" i="6" s="1"/>
  <c r="C115" i="6"/>
  <c r="D114" i="6"/>
  <c r="F114" i="6" s="1"/>
  <c r="C114" i="6"/>
  <c r="D113" i="6"/>
  <c r="F113" i="6" s="1"/>
  <c r="C113" i="6"/>
  <c r="C116" i="6" s="1"/>
  <c r="B111" i="6"/>
  <c r="E109" i="6"/>
  <c r="D109" i="6"/>
  <c r="F109" i="6" s="1"/>
  <c r="C109" i="6"/>
  <c r="E108" i="6"/>
  <c r="D108" i="6"/>
  <c r="D111" i="6" s="1"/>
  <c r="E111" i="6" s="1"/>
  <c r="C108" i="6"/>
  <c r="C111" i="6" s="1"/>
  <c r="C105" i="6"/>
  <c r="B105" i="6"/>
  <c r="D104" i="6"/>
  <c r="F104" i="6" s="1"/>
  <c r="C104" i="6"/>
  <c r="D103" i="6"/>
  <c r="F103" i="6" s="1"/>
  <c r="C103" i="6"/>
  <c r="D102" i="6"/>
  <c r="F102" i="6" s="1"/>
  <c r="C102" i="6"/>
  <c r="D101" i="6"/>
  <c r="F101" i="6" s="1"/>
  <c r="C101" i="6"/>
  <c r="B87" i="6"/>
  <c r="B88" i="6" s="1"/>
  <c r="E86" i="6"/>
  <c r="D86" i="6"/>
  <c r="F86" i="6" s="1"/>
  <c r="C86" i="6"/>
  <c r="E85" i="6"/>
  <c r="D85" i="6"/>
  <c r="F85" i="6" s="1"/>
  <c r="C85" i="6"/>
  <c r="E84" i="6"/>
  <c r="D84" i="6"/>
  <c r="F84" i="6" s="1"/>
  <c r="C84" i="6"/>
  <c r="E83" i="6"/>
  <c r="D83" i="6"/>
  <c r="F83" i="6" s="1"/>
  <c r="C83" i="6"/>
  <c r="E82" i="6"/>
  <c r="D82" i="6"/>
  <c r="F82" i="6" s="1"/>
  <c r="C82" i="6"/>
  <c r="E81" i="6"/>
  <c r="D81" i="6"/>
  <c r="F81" i="6" s="1"/>
  <c r="C81" i="6"/>
  <c r="E80" i="6"/>
  <c r="D80" i="6"/>
  <c r="F80" i="6" s="1"/>
  <c r="C80" i="6"/>
  <c r="E79" i="6"/>
  <c r="D79" i="6"/>
  <c r="F79" i="6" s="1"/>
  <c r="C79" i="6"/>
  <c r="E78" i="6"/>
  <c r="D78" i="6"/>
  <c r="F78" i="6" s="1"/>
  <c r="C78" i="6"/>
  <c r="E77" i="6"/>
  <c r="D77" i="6"/>
  <c r="F77" i="6" s="1"/>
  <c r="C77" i="6"/>
  <c r="E76" i="6"/>
  <c r="D76" i="6"/>
  <c r="F76" i="6" s="1"/>
  <c r="C76" i="6"/>
  <c r="E75" i="6"/>
  <c r="D75" i="6"/>
  <c r="F75" i="6" s="1"/>
  <c r="C75" i="6"/>
  <c r="E74" i="6"/>
  <c r="D74" i="6"/>
  <c r="F74" i="6" s="1"/>
  <c r="C74" i="6"/>
  <c r="E73" i="6"/>
  <c r="D73" i="6"/>
  <c r="F73" i="6" s="1"/>
  <c r="C73" i="6"/>
  <c r="E72" i="6"/>
  <c r="D72" i="6"/>
  <c r="D87" i="6" s="1"/>
  <c r="C72" i="6"/>
  <c r="C87" i="6" s="1"/>
  <c r="C70" i="6"/>
  <c r="B70" i="6"/>
  <c r="D69" i="6"/>
  <c r="F69" i="6" s="1"/>
  <c r="C69" i="6"/>
  <c r="D67" i="6"/>
  <c r="F67" i="6" s="1"/>
  <c r="B67" i="6"/>
  <c r="E65" i="6"/>
  <c r="D65" i="6"/>
  <c r="F65" i="6" s="1"/>
  <c r="C65" i="6"/>
  <c r="E64" i="6"/>
  <c r="D64" i="6"/>
  <c r="F64" i="6" s="1"/>
  <c r="C64" i="6"/>
  <c r="E63" i="6"/>
  <c r="D63" i="6"/>
  <c r="F63" i="6" s="1"/>
  <c r="C63" i="6"/>
  <c r="E62" i="6"/>
  <c r="D62" i="6"/>
  <c r="F62" i="6" s="1"/>
  <c r="C62" i="6"/>
  <c r="E61" i="6"/>
  <c r="D61" i="6"/>
  <c r="F61" i="6" s="1"/>
  <c r="C61" i="6"/>
  <c r="E59" i="6"/>
  <c r="D59" i="6"/>
  <c r="F59" i="6" s="1"/>
  <c r="C59" i="6"/>
  <c r="E57" i="6"/>
  <c r="D57" i="6"/>
  <c r="F57" i="6" s="1"/>
  <c r="C57" i="6"/>
  <c r="C67" i="6" s="1"/>
  <c r="B55" i="6"/>
  <c r="B99" i="6" s="1"/>
  <c r="D49" i="6"/>
  <c r="F49" i="6" s="1"/>
  <c r="B49" i="6"/>
  <c r="E48" i="6"/>
  <c r="D48" i="6"/>
  <c r="F48" i="6" s="1"/>
  <c r="C48" i="6"/>
  <c r="E47" i="6"/>
  <c r="D47" i="6"/>
  <c r="F47" i="6" s="1"/>
  <c r="C47" i="6"/>
  <c r="E46" i="6"/>
  <c r="D46" i="6"/>
  <c r="F46" i="6" s="1"/>
  <c r="C46" i="6"/>
  <c r="E45" i="6"/>
  <c r="D45" i="6"/>
  <c r="F45" i="6" s="1"/>
  <c r="C45" i="6"/>
  <c r="E44" i="6"/>
  <c r="D44" i="6"/>
  <c r="F44" i="6" s="1"/>
  <c r="C44" i="6"/>
  <c r="E43" i="6"/>
  <c r="D43" i="6"/>
  <c r="F43" i="6" s="1"/>
  <c r="C43" i="6"/>
  <c r="E42" i="6"/>
  <c r="D42" i="6"/>
  <c r="F42" i="6" s="1"/>
  <c r="C42" i="6"/>
  <c r="E41" i="6"/>
  <c r="D41" i="6"/>
  <c r="F41" i="6" s="1"/>
  <c r="C41" i="6"/>
  <c r="E40" i="6"/>
  <c r="D40" i="6"/>
  <c r="F40" i="6" s="1"/>
  <c r="C40" i="6"/>
  <c r="E39" i="6"/>
  <c r="D39" i="6"/>
  <c r="F39" i="6" s="1"/>
  <c r="C39" i="6"/>
  <c r="E38" i="6"/>
  <c r="D38" i="6"/>
  <c r="F38" i="6" s="1"/>
  <c r="C38" i="6"/>
  <c r="E37" i="6"/>
  <c r="D37" i="6"/>
  <c r="F37" i="6" s="1"/>
  <c r="C37" i="6"/>
  <c r="E36" i="6"/>
  <c r="D36" i="6"/>
  <c r="F36" i="6" s="1"/>
  <c r="C36" i="6"/>
  <c r="E35" i="6"/>
  <c r="D35" i="6"/>
  <c r="F35" i="6" s="1"/>
  <c r="C35" i="6"/>
  <c r="E34" i="6"/>
  <c r="D34" i="6"/>
  <c r="F34" i="6" s="1"/>
  <c r="C34" i="6"/>
  <c r="E33" i="6"/>
  <c r="D33" i="6"/>
  <c r="F33" i="6" s="1"/>
  <c r="C33" i="6"/>
  <c r="B29" i="6"/>
  <c r="E28" i="6"/>
  <c r="D28" i="6"/>
  <c r="F28" i="6" s="1"/>
  <c r="C28" i="6"/>
  <c r="E27" i="6"/>
  <c r="D27" i="6"/>
  <c r="F27" i="6" s="1"/>
  <c r="C27" i="6"/>
  <c r="E26" i="6"/>
  <c r="D26" i="6"/>
  <c r="F26" i="6" s="1"/>
  <c r="C26" i="6"/>
  <c r="E25" i="6"/>
  <c r="D25" i="6"/>
  <c r="F25" i="6" s="1"/>
  <c r="C25" i="6"/>
  <c r="E23" i="6"/>
  <c r="D23" i="6"/>
  <c r="F23" i="6" s="1"/>
  <c r="C23" i="6"/>
  <c r="E22" i="6"/>
  <c r="D22" i="6"/>
  <c r="F22" i="6" s="1"/>
  <c r="C22" i="6"/>
  <c r="E21" i="6"/>
  <c r="D21" i="6"/>
  <c r="F21" i="6" s="1"/>
  <c r="C21" i="6"/>
  <c r="E20" i="6"/>
  <c r="D20" i="6"/>
  <c r="F20" i="6" s="1"/>
  <c r="C20" i="6"/>
  <c r="E19" i="6"/>
  <c r="D19" i="6"/>
  <c r="D29" i="6" s="1"/>
  <c r="C19" i="6"/>
  <c r="C29" i="6" s="1"/>
  <c r="B17" i="6"/>
  <c r="B30" i="6" s="1"/>
  <c r="B117" i="6" s="1"/>
  <c r="B121" i="6" s="1"/>
  <c r="D16" i="6"/>
  <c r="E16" i="6" s="1"/>
  <c r="C16" i="6"/>
  <c r="D15" i="6"/>
  <c r="E15" i="6" s="1"/>
  <c r="C15" i="6"/>
  <c r="D14" i="6"/>
  <c r="E14" i="6" s="1"/>
  <c r="C14" i="6"/>
  <c r="D13" i="6"/>
  <c r="E13" i="6" s="1"/>
  <c r="C13" i="6"/>
  <c r="D12" i="6"/>
  <c r="E12" i="6" s="1"/>
  <c r="C12" i="6"/>
  <c r="D11" i="6"/>
  <c r="E11" i="6" s="1"/>
  <c r="C11" i="6"/>
  <c r="D10" i="6"/>
  <c r="D17" i="6" s="1"/>
  <c r="C10" i="6"/>
  <c r="C17" i="6" s="1"/>
  <c r="C30" i="6" s="1"/>
  <c r="K9" i="6"/>
  <c r="J9" i="6"/>
  <c r="K8" i="6"/>
  <c r="J8" i="6"/>
  <c r="K7" i="6"/>
  <c r="J7" i="6"/>
  <c r="K6" i="6"/>
  <c r="K14" i="6" s="1"/>
  <c r="J6" i="6"/>
  <c r="J14" i="6" s="1"/>
  <c r="A2" i="6"/>
  <c r="H3" i="6" s="1"/>
  <c r="B120" i="5"/>
  <c r="D119" i="5"/>
  <c r="F119" i="5" s="1"/>
  <c r="C119" i="5"/>
  <c r="C120" i="5" s="1"/>
  <c r="B116" i="5"/>
  <c r="D115" i="5"/>
  <c r="F115" i="5" s="1"/>
  <c r="C115" i="5"/>
  <c r="D114" i="5"/>
  <c r="F114" i="5" s="1"/>
  <c r="C114" i="5"/>
  <c r="E113" i="5"/>
  <c r="D113" i="5"/>
  <c r="F113" i="5" s="1"/>
  <c r="C113" i="5"/>
  <c r="C116" i="5" s="1"/>
  <c r="C111" i="5"/>
  <c r="B111" i="5"/>
  <c r="D109" i="5"/>
  <c r="E109" i="5" s="1"/>
  <c r="C109" i="5"/>
  <c r="D108" i="5"/>
  <c r="D111" i="5" s="1"/>
  <c r="E111" i="5" s="1"/>
  <c r="C108" i="5"/>
  <c r="D105" i="5"/>
  <c r="E105" i="5" s="1"/>
  <c r="B105" i="5"/>
  <c r="E104" i="5"/>
  <c r="D104" i="5"/>
  <c r="F104" i="5" s="1"/>
  <c r="C104" i="5"/>
  <c r="E103" i="5"/>
  <c r="D103" i="5"/>
  <c r="F103" i="5" s="1"/>
  <c r="C103" i="5"/>
  <c r="E102" i="5"/>
  <c r="D102" i="5"/>
  <c r="F102" i="5" s="1"/>
  <c r="C102" i="5"/>
  <c r="E101" i="5"/>
  <c r="D101" i="5"/>
  <c r="F101" i="5" s="1"/>
  <c r="C101" i="5"/>
  <c r="C105" i="5" s="1"/>
  <c r="B87" i="5"/>
  <c r="D86" i="5"/>
  <c r="E86" i="5" s="1"/>
  <c r="C86" i="5"/>
  <c r="D85" i="5"/>
  <c r="E85" i="5" s="1"/>
  <c r="C85" i="5"/>
  <c r="D84" i="5"/>
  <c r="E84" i="5" s="1"/>
  <c r="C84" i="5"/>
  <c r="D83" i="5"/>
  <c r="E83" i="5" s="1"/>
  <c r="C83" i="5"/>
  <c r="D82" i="5"/>
  <c r="E82" i="5" s="1"/>
  <c r="C82" i="5"/>
  <c r="D81" i="5"/>
  <c r="E81" i="5" s="1"/>
  <c r="C81" i="5"/>
  <c r="D80" i="5"/>
  <c r="E80" i="5" s="1"/>
  <c r="C80" i="5"/>
  <c r="D79" i="5"/>
  <c r="E79" i="5" s="1"/>
  <c r="C79" i="5"/>
  <c r="D78" i="5"/>
  <c r="E78" i="5" s="1"/>
  <c r="C78" i="5"/>
  <c r="D77" i="5"/>
  <c r="E77" i="5" s="1"/>
  <c r="C77" i="5"/>
  <c r="D76" i="5"/>
  <c r="E76" i="5" s="1"/>
  <c r="C76" i="5"/>
  <c r="D75" i="5"/>
  <c r="E75" i="5" s="1"/>
  <c r="C75" i="5"/>
  <c r="D74" i="5"/>
  <c r="E74" i="5" s="1"/>
  <c r="C74" i="5"/>
  <c r="D73" i="5"/>
  <c r="E73" i="5" s="1"/>
  <c r="C73" i="5"/>
  <c r="D72" i="5"/>
  <c r="D87" i="5" s="1"/>
  <c r="C72" i="5"/>
  <c r="C87" i="5" s="1"/>
  <c r="D70" i="5"/>
  <c r="E70" i="5" s="1"/>
  <c r="B70" i="5"/>
  <c r="B88" i="5" s="1"/>
  <c r="E69" i="5"/>
  <c r="D69" i="5"/>
  <c r="F69" i="5" s="1"/>
  <c r="C69" i="5"/>
  <c r="C70" i="5" s="1"/>
  <c r="C67" i="5"/>
  <c r="B67" i="5"/>
  <c r="D65" i="5"/>
  <c r="E65" i="5" s="1"/>
  <c r="C65" i="5"/>
  <c r="D64" i="5"/>
  <c r="E64" i="5" s="1"/>
  <c r="C64" i="5"/>
  <c r="D63" i="5"/>
  <c r="E63" i="5" s="1"/>
  <c r="C63" i="5"/>
  <c r="D62" i="5"/>
  <c r="E62" i="5" s="1"/>
  <c r="C62" i="5"/>
  <c r="D61" i="5"/>
  <c r="E61" i="5" s="1"/>
  <c r="C61" i="5"/>
  <c r="D59" i="5"/>
  <c r="E59" i="5" s="1"/>
  <c r="C59" i="5"/>
  <c r="D57" i="5"/>
  <c r="D67" i="5" s="1"/>
  <c r="C57" i="5"/>
  <c r="B55" i="5"/>
  <c r="B99" i="5" s="1"/>
  <c r="B49" i="5"/>
  <c r="D48" i="5"/>
  <c r="E48" i="5" s="1"/>
  <c r="C48" i="5"/>
  <c r="D47" i="5"/>
  <c r="E47" i="5" s="1"/>
  <c r="C47" i="5"/>
  <c r="D46" i="5"/>
  <c r="E46" i="5" s="1"/>
  <c r="C46" i="5"/>
  <c r="D45" i="5"/>
  <c r="E45" i="5" s="1"/>
  <c r="C45" i="5"/>
  <c r="D44" i="5"/>
  <c r="E44" i="5" s="1"/>
  <c r="C44" i="5"/>
  <c r="D43" i="5"/>
  <c r="E43" i="5" s="1"/>
  <c r="C43" i="5"/>
  <c r="D42" i="5"/>
  <c r="E42" i="5" s="1"/>
  <c r="C42" i="5"/>
  <c r="D41" i="5"/>
  <c r="E41" i="5" s="1"/>
  <c r="C41" i="5"/>
  <c r="D40" i="5"/>
  <c r="E40" i="5" s="1"/>
  <c r="C40" i="5"/>
  <c r="D39" i="5"/>
  <c r="E39" i="5" s="1"/>
  <c r="C39" i="5"/>
  <c r="D38" i="5"/>
  <c r="E38" i="5" s="1"/>
  <c r="C38" i="5"/>
  <c r="D37" i="5"/>
  <c r="E37" i="5" s="1"/>
  <c r="C37" i="5"/>
  <c r="D36" i="5"/>
  <c r="E36" i="5" s="1"/>
  <c r="C36" i="5"/>
  <c r="D35" i="5"/>
  <c r="E35" i="5" s="1"/>
  <c r="C35" i="5"/>
  <c r="D34" i="5"/>
  <c r="E34" i="5" s="1"/>
  <c r="C34" i="5"/>
  <c r="D33" i="5"/>
  <c r="D49" i="5" s="1"/>
  <c r="C33" i="5"/>
  <c r="C49" i="5" s="1"/>
  <c r="B29" i="5"/>
  <c r="D28" i="5"/>
  <c r="E28" i="5" s="1"/>
  <c r="C28" i="5"/>
  <c r="D27" i="5"/>
  <c r="E27" i="5" s="1"/>
  <c r="C27" i="5"/>
  <c r="D26" i="5"/>
  <c r="E26" i="5" s="1"/>
  <c r="C26" i="5"/>
  <c r="D25" i="5"/>
  <c r="E25" i="5" s="1"/>
  <c r="C25" i="5"/>
  <c r="D23" i="5"/>
  <c r="E23" i="5" s="1"/>
  <c r="C23" i="5"/>
  <c r="F22" i="5"/>
  <c r="D22" i="5"/>
  <c r="E22" i="5" s="1"/>
  <c r="C22" i="5"/>
  <c r="D21" i="5"/>
  <c r="E21" i="5" s="1"/>
  <c r="C21" i="5"/>
  <c r="D20" i="5"/>
  <c r="E20" i="5" s="1"/>
  <c r="C20" i="5"/>
  <c r="D19" i="5"/>
  <c r="D29" i="5" s="1"/>
  <c r="C19" i="5"/>
  <c r="C29" i="5" s="1"/>
  <c r="D17" i="5"/>
  <c r="D30" i="5" s="1"/>
  <c r="B17" i="5"/>
  <c r="B30" i="5" s="1"/>
  <c r="B117" i="5" s="1"/>
  <c r="B121" i="5" s="1"/>
  <c r="E16" i="5"/>
  <c r="D16" i="5"/>
  <c r="F16" i="5" s="1"/>
  <c r="C16" i="5"/>
  <c r="E15" i="5"/>
  <c r="D15" i="5"/>
  <c r="F15" i="5" s="1"/>
  <c r="C15" i="5"/>
  <c r="E14" i="5"/>
  <c r="D14" i="5"/>
  <c r="F14" i="5" s="1"/>
  <c r="C14" i="5"/>
  <c r="E13" i="5"/>
  <c r="D13" i="5"/>
  <c r="F13" i="5" s="1"/>
  <c r="C13" i="5"/>
  <c r="E12" i="5"/>
  <c r="D12" i="5"/>
  <c r="F12" i="5" s="1"/>
  <c r="C12" i="5"/>
  <c r="E11" i="5"/>
  <c r="D11" i="5"/>
  <c r="F11" i="5" s="1"/>
  <c r="C11" i="5"/>
  <c r="E10" i="5"/>
  <c r="D10" i="5"/>
  <c r="F10" i="5" s="1"/>
  <c r="C10" i="5"/>
  <c r="C17" i="5" s="1"/>
  <c r="C30" i="5" s="1"/>
  <c r="K9" i="5"/>
  <c r="J9" i="5"/>
  <c r="K8" i="5"/>
  <c r="J8" i="5"/>
  <c r="K7" i="5"/>
  <c r="J7" i="5"/>
  <c r="K6" i="5"/>
  <c r="K14" i="5" s="1"/>
  <c r="J6" i="5"/>
  <c r="J14" i="5" s="1"/>
  <c r="A2" i="5"/>
  <c r="H3" i="5" s="1"/>
  <c r="B120" i="4"/>
  <c r="D119" i="4"/>
  <c r="F119" i="4" s="1"/>
  <c r="C119" i="4"/>
  <c r="C120" i="4" s="1"/>
  <c r="B116" i="4"/>
  <c r="D115" i="4"/>
  <c r="F115" i="4" s="1"/>
  <c r="C115" i="4"/>
  <c r="D114" i="4"/>
  <c r="F114" i="4" s="1"/>
  <c r="C114" i="4"/>
  <c r="E113" i="4"/>
  <c r="D113" i="4"/>
  <c r="F113" i="4" s="1"/>
  <c r="C113" i="4"/>
  <c r="C116" i="4" s="1"/>
  <c r="C111" i="4"/>
  <c r="B111" i="4"/>
  <c r="D109" i="4"/>
  <c r="E109" i="4" s="1"/>
  <c r="C109" i="4"/>
  <c r="D108" i="4"/>
  <c r="D111" i="4" s="1"/>
  <c r="E111" i="4" s="1"/>
  <c r="C108" i="4"/>
  <c r="D105" i="4"/>
  <c r="E105" i="4" s="1"/>
  <c r="B105" i="4"/>
  <c r="E104" i="4"/>
  <c r="D104" i="4"/>
  <c r="F104" i="4" s="1"/>
  <c r="C104" i="4"/>
  <c r="E103" i="4"/>
  <c r="D103" i="4"/>
  <c r="F103" i="4" s="1"/>
  <c r="C103" i="4"/>
  <c r="E102" i="4"/>
  <c r="D102" i="4"/>
  <c r="F102" i="4" s="1"/>
  <c r="C102" i="4"/>
  <c r="E101" i="4"/>
  <c r="D101" i="4"/>
  <c r="F101" i="4" s="1"/>
  <c r="C101" i="4"/>
  <c r="C105" i="4" s="1"/>
  <c r="B87" i="4"/>
  <c r="D86" i="4"/>
  <c r="E86" i="4" s="1"/>
  <c r="C86" i="4"/>
  <c r="D85" i="4"/>
  <c r="E85" i="4" s="1"/>
  <c r="C85" i="4"/>
  <c r="D84" i="4"/>
  <c r="E84" i="4" s="1"/>
  <c r="C84" i="4"/>
  <c r="D83" i="4"/>
  <c r="E83" i="4" s="1"/>
  <c r="C83" i="4"/>
  <c r="D82" i="4"/>
  <c r="E82" i="4" s="1"/>
  <c r="C82" i="4"/>
  <c r="D81" i="4"/>
  <c r="E81" i="4" s="1"/>
  <c r="C81" i="4"/>
  <c r="D80" i="4"/>
  <c r="E80" i="4" s="1"/>
  <c r="C80" i="4"/>
  <c r="D79" i="4"/>
  <c r="E79" i="4" s="1"/>
  <c r="C79" i="4"/>
  <c r="D78" i="4"/>
  <c r="E78" i="4" s="1"/>
  <c r="C78" i="4"/>
  <c r="D77" i="4"/>
  <c r="E77" i="4" s="1"/>
  <c r="C77" i="4"/>
  <c r="D76" i="4"/>
  <c r="E76" i="4" s="1"/>
  <c r="C76" i="4"/>
  <c r="D75" i="4"/>
  <c r="E75" i="4" s="1"/>
  <c r="C75" i="4"/>
  <c r="D74" i="4"/>
  <c r="E74" i="4" s="1"/>
  <c r="C74" i="4"/>
  <c r="D73" i="4"/>
  <c r="E73" i="4" s="1"/>
  <c r="C73" i="4"/>
  <c r="D72" i="4"/>
  <c r="D87" i="4" s="1"/>
  <c r="C72" i="4"/>
  <c r="C87" i="4" s="1"/>
  <c r="D70" i="4"/>
  <c r="E70" i="4" s="1"/>
  <c r="B70" i="4"/>
  <c r="B88" i="4" s="1"/>
  <c r="E69" i="4"/>
  <c r="D69" i="4"/>
  <c r="F69" i="4" s="1"/>
  <c r="C69" i="4"/>
  <c r="C70" i="4" s="1"/>
  <c r="C67" i="4"/>
  <c r="B67" i="4"/>
  <c r="F65" i="4"/>
  <c r="D65" i="4"/>
  <c r="E65" i="4" s="1"/>
  <c r="C65" i="4"/>
  <c r="D64" i="4"/>
  <c r="E64" i="4" s="1"/>
  <c r="C64" i="4"/>
  <c r="F63" i="4"/>
  <c r="D63" i="4"/>
  <c r="E63" i="4" s="1"/>
  <c r="C63" i="4"/>
  <c r="D62" i="4"/>
  <c r="E62" i="4" s="1"/>
  <c r="C62" i="4"/>
  <c r="F61" i="4"/>
  <c r="D61" i="4"/>
  <c r="E61" i="4" s="1"/>
  <c r="C61" i="4"/>
  <c r="D59" i="4"/>
  <c r="E59" i="4" s="1"/>
  <c r="C59" i="4"/>
  <c r="F57" i="4"/>
  <c r="D57" i="4"/>
  <c r="C57" i="4"/>
  <c r="B55" i="4"/>
  <c r="B99" i="4" s="1"/>
  <c r="C49" i="4"/>
  <c r="B49" i="4"/>
  <c r="D48" i="4"/>
  <c r="E48" i="4" s="1"/>
  <c r="C48" i="4"/>
  <c r="F47" i="4"/>
  <c r="D47" i="4"/>
  <c r="E47" i="4" s="1"/>
  <c r="C47" i="4"/>
  <c r="D46" i="4"/>
  <c r="E46" i="4" s="1"/>
  <c r="C46" i="4"/>
  <c r="F45" i="4"/>
  <c r="D45" i="4"/>
  <c r="E45" i="4" s="1"/>
  <c r="C45" i="4"/>
  <c r="D44" i="4"/>
  <c r="E44" i="4" s="1"/>
  <c r="C44" i="4"/>
  <c r="F43" i="4"/>
  <c r="D43" i="4"/>
  <c r="E43" i="4" s="1"/>
  <c r="C43" i="4"/>
  <c r="D42" i="4"/>
  <c r="E42" i="4" s="1"/>
  <c r="C42" i="4"/>
  <c r="F41" i="4"/>
  <c r="D41" i="4"/>
  <c r="E41" i="4" s="1"/>
  <c r="C41" i="4"/>
  <c r="D40" i="4"/>
  <c r="E40" i="4" s="1"/>
  <c r="C40" i="4"/>
  <c r="F39" i="4"/>
  <c r="D39" i="4"/>
  <c r="E39" i="4" s="1"/>
  <c r="C39" i="4"/>
  <c r="D38" i="4"/>
  <c r="E38" i="4" s="1"/>
  <c r="C38" i="4"/>
  <c r="F37" i="4"/>
  <c r="D37" i="4"/>
  <c r="E37" i="4" s="1"/>
  <c r="C37" i="4"/>
  <c r="D36" i="4"/>
  <c r="E36" i="4" s="1"/>
  <c r="C36" i="4"/>
  <c r="F35" i="4"/>
  <c r="D35" i="4"/>
  <c r="E35" i="4" s="1"/>
  <c r="C35" i="4"/>
  <c r="D34" i="4"/>
  <c r="E34" i="4" s="1"/>
  <c r="C34" i="4"/>
  <c r="F33" i="4"/>
  <c r="D33" i="4"/>
  <c r="C33" i="4"/>
  <c r="B29" i="4"/>
  <c r="D28" i="4"/>
  <c r="E28" i="4" s="1"/>
  <c r="C28" i="4"/>
  <c r="F27" i="4"/>
  <c r="D27" i="4"/>
  <c r="E27" i="4" s="1"/>
  <c r="C27" i="4"/>
  <c r="D26" i="4"/>
  <c r="E26" i="4" s="1"/>
  <c r="C26" i="4"/>
  <c r="F25" i="4"/>
  <c r="D25" i="4"/>
  <c r="E25" i="4" s="1"/>
  <c r="C25" i="4"/>
  <c r="D23" i="4"/>
  <c r="E23" i="4" s="1"/>
  <c r="C23" i="4"/>
  <c r="F22" i="4"/>
  <c r="D22" i="4"/>
  <c r="E22" i="4" s="1"/>
  <c r="C22" i="4"/>
  <c r="D21" i="4"/>
  <c r="E21" i="4" s="1"/>
  <c r="C21" i="4"/>
  <c r="D20" i="4"/>
  <c r="F20" i="4" s="1"/>
  <c r="C20" i="4"/>
  <c r="D19" i="4"/>
  <c r="D29" i="4" s="1"/>
  <c r="F29" i="4" s="1"/>
  <c r="C19" i="4"/>
  <c r="C29" i="4" s="1"/>
  <c r="D17" i="4"/>
  <c r="D30" i="4" s="1"/>
  <c r="B17" i="4"/>
  <c r="B30" i="4" s="1"/>
  <c r="B117" i="4" s="1"/>
  <c r="B121" i="4" s="1"/>
  <c r="E16" i="4"/>
  <c r="D16" i="4"/>
  <c r="F16" i="4" s="1"/>
  <c r="C16" i="4"/>
  <c r="E15" i="4"/>
  <c r="D15" i="4"/>
  <c r="F15" i="4" s="1"/>
  <c r="C15" i="4"/>
  <c r="E14" i="4"/>
  <c r="D14" i="4"/>
  <c r="F14" i="4" s="1"/>
  <c r="C14" i="4"/>
  <c r="E13" i="4"/>
  <c r="D13" i="4"/>
  <c r="F13" i="4" s="1"/>
  <c r="C13" i="4"/>
  <c r="E12" i="4"/>
  <c r="D12" i="4"/>
  <c r="F12" i="4" s="1"/>
  <c r="C12" i="4"/>
  <c r="E11" i="4"/>
  <c r="D11" i="4"/>
  <c r="F11" i="4" s="1"/>
  <c r="C11" i="4"/>
  <c r="E10" i="4"/>
  <c r="D10" i="4"/>
  <c r="F10" i="4" s="1"/>
  <c r="C10" i="4"/>
  <c r="C17" i="4" s="1"/>
  <c r="C30" i="4" s="1"/>
  <c r="K9" i="4"/>
  <c r="J9" i="4"/>
  <c r="K8" i="4"/>
  <c r="J8" i="4"/>
  <c r="K7" i="4"/>
  <c r="J7" i="4"/>
  <c r="K6" i="4"/>
  <c r="K14" i="4" s="1"/>
  <c r="J6" i="4"/>
  <c r="J14" i="4" s="1"/>
  <c r="A2" i="4"/>
  <c r="H3" i="4" s="1"/>
  <c r="B120" i="3"/>
  <c r="D119" i="3"/>
  <c r="F119" i="3" s="1"/>
  <c r="C119" i="3"/>
  <c r="C120" i="3" s="1"/>
  <c r="B116" i="3"/>
  <c r="D115" i="3"/>
  <c r="F115" i="3" s="1"/>
  <c r="C115" i="3"/>
  <c r="D114" i="3"/>
  <c r="F114" i="3" s="1"/>
  <c r="C114" i="3"/>
  <c r="D113" i="3"/>
  <c r="F113" i="3" s="1"/>
  <c r="C113" i="3"/>
  <c r="C116" i="3" s="1"/>
  <c r="B111" i="3"/>
  <c r="E109" i="3"/>
  <c r="D109" i="3"/>
  <c r="F109" i="3" s="1"/>
  <c r="C109" i="3"/>
  <c r="E108" i="3"/>
  <c r="D108" i="3"/>
  <c r="D111" i="3" s="1"/>
  <c r="E111" i="3" s="1"/>
  <c r="C108" i="3"/>
  <c r="C111" i="3" s="1"/>
  <c r="C105" i="3"/>
  <c r="B105" i="3"/>
  <c r="D104" i="3"/>
  <c r="F104" i="3" s="1"/>
  <c r="C104" i="3"/>
  <c r="D103" i="3"/>
  <c r="F103" i="3" s="1"/>
  <c r="C103" i="3"/>
  <c r="D102" i="3"/>
  <c r="F102" i="3" s="1"/>
  <c r="C102" i="3"/>
  <c r="D101" i="3"/>
  <c r="F101" i="3" s="1"/>
  <c r="C101" i="3"/>
  <c r="B87" i="3"/>
  <c r="B88" i="3" s="1"/>
  <c r="E86" i="3"/>
  <c r="D86" i="3"/>
  <c r="F86" i="3" s="1"/>
  <c r="C86" i="3"/>
  <c r="E85" i="3"/>
  <c r="D85" i="3"/>
  <c r="F85" i="3" s="1"/>
  <c r="C85" i="3"/>
  <c r="E84" i="3"/>
  <c r="D84" i="3"/>
  <c r="F84" i="3" s="1"/>
  <c r="C84" i="3"/>
  <c r="E83" i="3"/>
  <c r="D83" i="3"/>
  <c r="F83" i="3" s="1"/>
  <c r="C83" i="3"/>
  <c r="E82" i="3"/>
  <c r="D82" i="3"/>
  <c r="F82" i="3" s="1"/>
  <c r="C82" i="3"/>
  <c r="E81" i="3"/>
  <c r="D81" i="3"/>
  <c r="F81" i="3" s="1"/>
  <c r="C81" i="3"/>
  <c r="E80" i="3"/>
  <c r="D80" i="3"/>
  <c r="F80" i="3" s="1"/>
  <c r="C80" i="3"/>
  <c r="E79" i="3"/>
  <c r="D79" i="3"/>
  <c r="F79" i="3" s="1"/>
  <c r="C79" i="3"/>
  <c r="E78" i="3"/>
  <c r="D78" i="3"/>
  <c r="F78" i="3" s="1"/>
  <c r="C78" i="3"/>
  <c r="E77" i="3"/>
  <c r="D77" i="3"/>
  <c r="F77" i="3" s="1"/>
  <c r="C77" i="3"/>
  <c r="E76" i="3"/>
  <c r="D76" i="3"/>
  <c r="F76" i="3" s="1"/>
  <c r="C76" i="3"/>
  <c r="E75" i="3"/>
  <c r="D75" i="3"/>
  <c r="F75" i="3" s="1"/>
  <c r="C75" i="3"/>
  <c r="E74" i="3"/>
  <c r="D74" i="3"/>
  <c r="F74" i="3" s="1"/>
  <c r="C74" i="3"/>
  <c r="E73" i="3"/>
  <c r="D73" i="3"/>
  <c r="F73" i="3" s="1"/>
  <c r="C73" i="3"/>
  <c r="E72" i="3"/>
  <c r="D72" i="3"/>
  <c r="D87" i="3" s="1"/>
  <c r="C72" i="3"/>
  <c r="C87" i="3" s="1"/>
  <c r="C70" i="3"/>
  <c r="B70" i="3"/>
  <c r="D69" i="3"/>
  <c r="F69" i="3" s="1"/>
  <c r="C69" i="3"/>
  <c r="D67" i="3"/>
  <c r="F67" i="3" s="1"/>
  <c r="B67" i="3"/>
  <c r="E65" i="3"/>
  <c r="D65" i="3"/>
  <c r="F65" i="3" s="1"/>
  <c r="C65" i="3"/>
  <c r="E64" i="3"/>
  <c r="D64" i="3"/>
  <c r="F64" i="3" s="1"/>
  <c r="C64" i="3"/>
  <c r="E63" i="3"/>
  <c r="D63" i="3"/>
  <c r="F63" i="3" s="1"/>
  <c r="C63" i="3"/>
  <c r="E62" i="3"/>
  <c r="D62" i="3"/>
  <c r="F62" i="3" s="1"/>
  <c r="C62" i="3"/>
  <c r="E61" i="3"/>
  <c r="D61" i="3"/>
  <c r="F61" i="3" s="1"/>
  <c r="C61" i="3"/>
  <c r="E59" i="3"/>
  <c r="D59" i="3"/>
  <c r="F59" i="3" s="1"/>
  <c r="C59" i="3"/>
  <c r="E57" i="3"/>
  <c r="D57" i="3"/>
  <c r="F57" i="3" s="1"/>
  <c r="C57" i="3"/>
  <c r="C67" i="3" s="1"/>
  <c r="B55" i="3"/>
  <c r="B99" i="3" s="1"/>
  <c r="D49" i="3"/>
  <c r="F49" i="3" s="1"/>
  <c r="B49" i="3"/>
  <c r="E48" i="3"/>
  <c r="D48" i="3"/>
  <c r="F48" i="3" s="1"/>
  <c r="C48" i="3"/>
  <c r="E47" i="3"/>
  <c r="D47" i="3"/>
  <c r="F47" i="3" s="1"/>
  <c r="C47" i="3"/>
  <c r="E46" i="3"/>
  <c r="D46" i="3"/>
  <c r="F46" i="3" s="1"/>
  <c r="C46" i="3"/>
  <c r="E45" i="3"/>
  <c r="D45" i="3"/>
  <c r="F45" i="3" s="1"/>
  <c r="C45" i="3"/>
  <c r="E44" i="3"/>
  <c r="D44" i="3"/>
  <c r="F44" i="3" s="1"/>
  <c r="C44" i="3"/>
  <c r="E43" i="3"/>
  <c r="D43" i="3"/>
  <c r="F43" i="3" s="1"/>
  <c r="C43" i="3"/>
  <c r="E42" i="3"/>
  <c r="D42" i="3"/>
  <c r="F42" i="3" s="1"/>
  <c r="C42" i="3"/>
  <c r="E41" i="3"/>
  <c r="D41" i="3"/>
  <c r="F41" i="3" s="1"/>
  <c r="C41" i="3"/>
  <c r="E40" i="3"/>
  <c r="D40" i="3"/>
  <c r="F40" i="3" s="1"/>
  <c r="C40" i="3"/>
  <c r="E39" i="3"/>
  <c r="D39" i="3"/>
  <c r="F39" i="3" s="1"/>
  <c r="C39" i="3"/>
  <c r="E38" i="3"/>
  <c r="D38" i="3"/>
  <c r="F38" i="3" s="1"/>
  <c r="C38" i="3"/>
  <c r="E37" i="3"/>
  <c r="D37" i="3"/>
  <c r="F37" i="3" s="1"/>
  <c r="C37" i="3"/>
  <c r="E36" i="3"/>
  <c r="D36" i="3"/>
  <c r="F36" i="3" s="1"/>
  <c r="C36" i="3"/>
  <c r="E35" i="3"/>
  <c r="D35" i="3"/>
  <c r="F35" i="3" s="1"/>
  <c r="C35" i="3"/>
  <c r="E34" i="3"/>
  <c r="D34" i="3"/>
  <c r="F34" i="3" s="1"/>
  <c r="C34" i="3"/>
  <c r="E33" i="3"/>
  <c r="D33" i="3"/>
  <c r="F33" i="3" s="1"/>
  <c r="C33" i="3"/>
  <c r="B29" i="3"/>
  <c r="E28" i="3"/>
  <c r="D28" i="3"/>
  <c r="F28" i="3" s="1"/>
  <c r="C28" i="3"/>
  <c r="E27" i="3"/>
  <c r="D27" i="3"/>
  <c r="F27" i="3" s="1"/>
  <c r="C27" i="3"/>
  <c r="E26" i="3"/>
  <c r="D26" i="3"/>
  <c r="F26" i="3" s="1"/>
  <c r="C26" i="3"/>
  <c r="E25" i="3"/>
  <c r="D25" i="3"/>
  <c r="F25" i="3" s="1"/>
  <c r="C25" i="3"/>
  <c r="E23" i="3"/>
  <c r="D23" i="3"/>
  <c r="F23" i="3" s="1"/>
  <c r="C23" i="3"/>
  <c r="E22" i="3"/>
  <c r="D22" i="3"/>
  <c r="F22" i="3" s="1"/>
  <c r="C22" i="3"/>
  <c r="E21" i="3"/>
  <c r="D21" i="3"/>
  <c r="F21" i="3" s="1"/>
  <c r="C21" i="3"/>
  <c r="E20" i="3"/>
  <c r="D20" i="3"/>
  <c r="F20" i="3" s="1"/>
  <c r="C20" i="3"/>
  <c r="E19" i="3"/>
  <c r="D19" i="3"/>
  <c r="D29" i="3" s="1"/>
  <c r="C19" i="3"/>
  <c r="C29" i="3" s="1"/>
  <c r="B17" i="3"/>
  <c r="B30" i="3" s="1"/>
  <c r="B117" i="3" s="1"/>
  <c r="B121" i="3" s="1"/>
  <c r="D16" i="3"/>
  <c r="E16" i="3" s="1"/>
  <c r="C16" i="3"/>
  <c r="D15" i="3"/>
  <c r="E15" i="3" s="1"/>
  <c r="C15" i="3"/>
  <c r="D14" i="3"/>
  <c r="E14" i="3" s="1"/>
  <c r="C14" i="3"/>
  <c r="D13" i="3"/>
  <c r="E13" i="3" s="1"/>
  <c r="C13" i="3"/>
  <c r="D12" i="3"/>
  <c r="E12" i="3" s="1"/>
  <c r="C12" i="3"/>
  <c r="D11" i="3"/>
  <c r="E11" i="3" s="1"/>
  <c r="C11" i="3"/>
  <c r="D10" i="3"/>
  <c r="D17" i="3" s="1"/>
  <c r="C10" i="3"/>
  <c r="C17" i="3" s="1"/>
  <c r="C30" i="3" s="1"/>
  <c r="K9" i="3"/>
  <c r="J9" i="3"/>
  <c r="K8" i="3"/>
  <c r="J8" i="3"/>
  <c r="K7" i="3"/>
  <c r="J7" i="3"/>
  <c r="K6" i="3"/>
  <c r="K14" i="3" s="1"/>
  <c r="J6" i="3"/>
  <c r="J14" i="3" s="1"/>
  <c r="A2" i="3"/>
  <c r="H3" i="3" s="1"/>
  <c r="B120" i="2"/>
  <c r="D119" i="2"/>
  <c r="D120" i="2" s="1"/>
  <c r="C119" i="2"/>
  <c r="C120" i="2" s="1"/>
  <c r="B116" i="2"/>
  <c r="D115" i="2"/>
  <c r="E115" i="2" s="1"/>
  <c r="C115" i="2"/>
  <c r="E114" i="2"/>
  <c r="D114" i="2"/>
  <c r="F114" i="2" s="1"/>
  <c r="C114" i="2"/>
  <c r="E113" i="2"/>
  <c r="D113" i="2"/>
  <c r="D116" i="2" s="1"/>
  <c r="C113" i="2"/>
  <c r="C116" i="2" s="1"/>
  <c r="C111" i="2"/>
  <c r="B111" i="2"/>
  <c r="D109" i="2"/>
  <c r="F109" i="2" s="1"/>
  <c r="C109" i="2"/>
  <c r="D108" i="2"/>
  <c r="F108" i="2" s="1"/>
  <c r="F111" i="2" s="1"/>
  <c r="C108" i="2"/>
  <c r="D105" i="2"/>
  <c r="F105" i="2" s="1"/>
  <c r="B105" i="2"/>
  <c r="E104" i="2"/>
  <c r="D104" i="2"/>
  <c r="F104" i="2" s="1"/>
  <c r="C104" i="2"/>
  <c r="E103" i="2"/>
  <c r="D103" i="2"/>
  <c r="F103" i="2" s="1"/>
  <c r="C103" i="2"/>
  <c r="E102" i="2"/>
  <c r="D102" i="2"/>
  <c r="F102" i="2" s="1"/>
  <c r="C102" i="2"/>
  <c r="E101" i="2"/>
  <c r="D101" i="2"/>
  <c r="F101" i="2" s="1"/>
  <c r="C101" i="2"/>
  <c r="C105" i="2" s="1"/>
  <c r="B87" i="2"/>
  <c r="D86" i="2"/>
  <c r="F86" i="2" s="1"/>
  <c r="C86" i="2"/>
  <c r="D85" i="2"/>
  <c r="F85" i="2" s="1"/>
  <c r="C85" i="2"/>
  <c r="D84" i="2"/>
  <c r="F84" i="2" s="1"/>
  <c r="C84" i="2"/>
  <c r="D83" i="2"/>
  <c r="F83" i="2" s="1"/>
  <c r="C83" i="2"/>
  <c r="D82" i="2"/>
  <c r="F82" i="2" s="1"/>
  <c r="C82" i="2"/>
  <c r="D81" i="2"/>
  <c r="F81" i="2" s="1"/>
  <c r="C81" i="2"/>
  <c r="D80" i="2"/>
  <c r="F80" i="2" s="1"/>
  <c r="C80" i="2"/>
  <c r="D79" i="2"/>
  <c r="F79" i="2" s="1"/>
  <c r="C79" i="2"/>
  <c r="D78" i="2"/>
  <c r="F78" i="2" s="1"/>
  <c r="C78" i="2"/>
  <c r="D77" i="2"/>
  <c r="F77" i="2" s="1"/>
  <c r="C77" i="2"/>
  <c r="D76" i="2"/>
  <c r="F76" i="2" s="1"/>
  <c r="C76" i="2"/>
  <c r="D75" i="2"/>
  <c r="F75" i="2" s="1"/>
  <c r="C75" i="2"/>
  <c r="D74" i="2"/>
  <c r="F74" i="2" s="1"/>
  <c r="C74" i="2"/>
  <c r="D73" i="2"/>
  <c r="F73" i="2" s="1"/>
  <c r="C73" i="2"/>
  <c r="D72" i="2"/>
  <c r="F72" i="2" s="1"/>
  <c r="C72" i="2"/>
  <c r="C87" i="2" s="1"/>
  <c r="D70" i="2"/>
  <c r="F70" i="2" s="1"/>
  <c r="B70" i="2"/>
  <c r="B88" i="2" s="1"/>
  <c r="E69" i="2"/>
  <c r="D69" i="2"/>
  <c r="F69" i="2" s="1"/>
  <c r="C69" i="2"/>
  <c r="C70" i="2" s="1"/>
  <c r="C67" i="2"/>
  <c r="B67" i="2"/>
  <c r="D65" i="2"/>
  <c r="F65" i="2" s="1"/>
  <c r="C65" i="2"/>
  <c r="D64" i="2"/>
  <c r="F64" i="2" s="1"/>
  <c r="C64" i="2"/>
  <c r="D63" i="2"/>
  <c r="F63" i="2" s="1"/>
  <c r="C63" i="2"/>
  <c r="D62" i="2"/>
  <c r="F62" i="2" s="1"/>
  <c r="C62" i="2"/>
  <c r="D61" i="2"/>
  <c r="F61" i="2" s="1"/>
  <c r="C61" i="2"/>
  <c r="D59" i="2"/>
  <c r="F59" i="2" s="1"/>
  <c r="C59" i="2"/>
  <c r="D57" i="2"/>
  <c r="F57" i="2" s="1"/>
  <c r="C57" i="2"/>
  <c r="B55" i="2"/>
  <c r="B99" i="2" s="1"/>
  <c r="B49" i="2"/>
  <c r="D48" i="2"/>
  <c r="F48" i="2" s="1"/>
  <c r="C48" i="2"/>
  <c r="D47" i="2"/>
  <c r="F47" i="2" s="1"/>
  <c r="C47" i="2"/>
  <c r="D46" i="2"/>
  <c r="F46" i="2" s="1"/>
  <c r="C46" i="2"/>
  <c r="D45" i="2"/>
  <c r="F45" i="2" s="1"/>
  <c r="C45" i="2"/>
  <c r="D44" i="2"/>
  <c r="F44" i="2" s="1"/>
  <c r="C44" i="2"/>
  <c r="D43" i="2"/>
  <c r="F43" i="2" s="1"/>
  <c r="C43" i="2"/>
  <c r="D42" i="2"/>
  <c r="F42" i="2" s="1"/>
  <c r="C42" i="2"/>
  <c r="D41" i="2"/>
  <c r="F41" i="2" s="1"/>
  <c r="C41" i="2"/>
  <c r="D40" i="2"/>
  <c r="F40" i="2" s="1"/>
  <c r="C40" i="2"/>
  <c r="D39" i="2"/>
  <c r="F39" i="2" s="1"/>
  <c r="C39" i="2"/>
  <c r="D38" i="2"/>
  <c r="F38" i="2" s="1"/>
  <c r="C38" i="2"/>
  <c r="D37" i="2"/>
  <c r="F37" i="2" s="1"/>
  <c r="C37" i="2"/>
  <c r="D36" i="2"/>
  <c r="F36" i="2" s="1"/>
  <c r="C36" i="2"/>
  <c r="D35" i="2"/>
  <c r="F35" i="2" s="1"/>
  <c r="C35" i="2"/>
  <c r="D34" i="2"/>
  <c r="F34" i="2" s="1"/>
  <c r="C34" i="2"/>
  <c r="D33" i="2"/>
  <c r="F33" i="2" s="1"/>
  <c r="C33" i="2"/>
  <c r="C49" i="2" s="1"/>
  <c r="B29" i="2"/>
  <c r="D28" i="2"/>
  <c r="F28" i="2" s="1"/>
  <c r="C28" i="2"/>
  <c r="D27" i="2"/>
  <c r="F27" i="2" s="1"/>
  <c r="C27" i="2"/>
  <c r="D26" i="2"/>
  <c r="F26" i="2" s="1"/>
  <c r="C26" i="2"/>
  <c r="D25" i="2"/>
  <c r="F25" i="2" s="1"/>
  <c r="C25" i="2"/>
  <c r="D23" i="2"/>
  <c r="F23" i="2" s="1"/>
  <c r="C23" i="2"/>
  <c r="D22" i="2"/>
  <c r="F22" i="2" s="1"/>
  <c r="C22" i="2"/>
  <c r="D21" i="2"/>
  <c r="E21" i="2" s="1"/>
  <c r="C21" i="2"/>
  <c r="D20" i="2"/>
  <c r="F20" i="2" s="1"/>
  <c r="C20" i="2"/>
  <c r="D19" i="2"/>
  <c r="D29" i="2" s="1"/>
  <c r="C19" i="2"/>
  <c r="C29" i="2" s="1"/>
  <c r="B17" i="2"/>
  <c r="B30" i="2" s="1"/>
  <c r="B117" i="2" s="1"/>
  <c r="B121" i="2" s="1"/>
  <c r="E16" i="2"/>
  <c r="D16" i="2"/>
  <c r="F16" i="2" s="1"/>
  <c r="C16" i="2"/>
  <c r="E15" i="2"/>
  <c r="D15" i="2"/>
  <c r="F15" i="2" s="1"/>
  <c r="C15" i="2"/>
  <c r="E14" i="2"/>
  <c r="D14" i="2"/>
  <c r="F14" i="2" s="1"/>
  <c r="C14" i="2"/>
  <c r="E13" i="2"/>
  <c r="D13" i="2"/>
  <c r="F13" i="2" s="1"/>
  <c r="C13" i="2"/>
  <c r="E12" i="2"/>
  <c r="D12" i="2"/>
  <c r="F12" i="2" s="1"/>
  <c r="C12" i="2"/>
  <c r="E11" i="2"/>
  <c r="D11" i="2"/>
  <c r="F11" i="2" s="1"/>
  <c r="C11" i="2"/>
  <c r="E10" i="2"/>
  <c r="D10" i="2"/>
  <c r="D17" i="2" s="1"/>
  <c r="C10" i="2"/>
  <c r="C17" i="2" s="1"/>
  <c r="C30" i="2" s="1"/>
  <c r="K9" i="2"/>
  <c r="J9" i="2"/>
  <c r="K8" i="2"/>
  <c r="J8" i="2"/>
  <c r="K7" i="2"/>
  <c r="J7" i="2"/>
  <c r="K6" i="2"/>
  <c r="K14" i="2" s="1"/>
  <c r="J6" i="2"/>
  <c r="J14" i="2" s="1"/>
  <c r="A2" i="2"/>
  <c r="H3" i="2" s="1"/>
  <c r="E17" i="12" l="1"/>
  <c r="E19" i="12"/>
  <c r="E20" i="12"/>
  <c r="F21" i="12"/>
  <c r="F30" i="12"/>
  <c r="E30" i="12"/>
  <c r="F17" i="12"/>
  <c r="E29" i="12"/>
  <c r="F29" i="12"/>
  <c r="F19" i="12"/>
  <c r="C89" i="12"/>
  <c r="C119" i="12" s="1"/>
  <c r="C123" i="12" s="1"/>
  <c r="F118" i="12"/>
  <c r="E118" i="12"/>
  <c r="E22" i="12"/>
  <c r="E23" i="12"/>
  <c r="E25" i="12"/>
  <c r="E26" i="12"/>
  <c r="E27" i="12"/>
  <c r="E28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D49" i="12"/>
  <c r="E58" i="12"/>
  <c r="E60" i="12"/>
  <c r="E62" i="12"/>
  <c r="E63" i="12"/>
  <c r="E64" i="12"/>
  <c r="E65" i="12"/>
  <c r="E66" i="12"/>
  <c r="D68" i="12"/>
  <c r="E71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D88" i="12"/>
  <c r="E107" i="12"/>
  <c r="E110" i="12"/>
  <c r="E111" i="12"/>
  <c r="D113" i="12"/>
  <c r="E113" i="12" s="1"/>
  <c r="F115" i="12"/>
  <c r="F117" i="12"/>
  <c r="E121" i="12"/>
  <c r="D122" i="12"/>
  <c r="F17" i="11"/>
  <c r="E17" i="11"/>
  <c r="F10" i="11"/>
  <c r="F11" i="11"/>
  <c r="F12" i="11"/>
  <c r="F13" i="11"/>
  <c r="F14" i="11"/>
  <c r="F15" i="11"/>
  <c r="F16" i="11"/>
  <c r="D29" i="11"/>
  <c r="F71" i="11"/>
  <c r="E71" i="11"/>
  <c r="B89" i="11"/>
  <c r="F107" i="11"/>
  <c r="E107" i="11"/>
  <c r="F113" i="11"/>
  <c r="E10" i="11"/>
  <c r="B119" i="11"/>
  <c r="B123" i="11" s="1"/>
  <c r="E49" i="11"/>
  <c r="C89" i="11"/>
  <c r="C119" i="11" s="1"/>
  <c r="C123" i="11" s="1"/>
  <c r="F118" i="11"/>
  <c r="E118" i="11"/>
  <c r="F68" i="11"/>
  <c r="F70" i="11"/>
  <c r="D88" i="11"/>
  <c r="F103" i="11"/>
  <c r="F104" i="11"/>
  <c r="F105" i="11"/>
  <c r="F106" i="11"/>
  <c r="D113" i="11"/>
  <c r="E113" i="11" s="1"/>
  <c r="F115" i="11"/>
  <c r="F116" i="11"/>
  <c r="F117" i="11"/>
  <c r="E121" i="11"/>
  <c r="D122" i="11"/>
  <c r="E70" i="11"/>
  <c r="E103" i="11"/>
  <c r="E115" i="11"/>
  <c r="E29" i="10"/>
  <c r="F29" i="10"/>
  <c r="D30" i="10"/>
  <c r="F17" i="10"/>
  <c r="E17" i="10"/>
  <c r="F10" i="10"/>
  <c r="F11" i="10"/>
  <c r="F12" i="10"/>
  <c r="F13" i="10"/>
  <c r="F14" i="10"/>
  <c r="F15" i="10"/>
  <c r="F16" i="10"/>
  <c r="F88" i="10"/>
  <c r="E88" i="10"/>
  <c r="E10" i="10"/>
  <c r="F19" i="10"/>
  <c r="C49" i="10"/>
  <c r="C89" i="10"/>
  <c r="C119" i="10" s="1"/>
  <c r="C123" i="10" s="1"/>
  <c r="E49" i="10"/>
  <c r="E68" i="10"/>
  <c r="E70" i="10"/>
  <c r="D71" i="10"/>
  <c r="F73" i="10"/>
  <c r="E103" i="10"/>
  <c r="E104" i="10"/>
  <c r="E105" i="10"/>
  <c r="E106" i="10"/>
  <c r="D107" i="10"/>
  <c r="F110" i="10"/>
  <c r="F113" i="10" s="1"/>
  <c r="E115" i="10"/>
  <c r="E116" i="10"/>
  <c r="E117" i="10"/>
  <c r="D118" i="10"/>
  <c r="E121" i="10"/>
  <c r="D122" i="10"/>
  <c r="E10" i="9"/>
  <c r="E11" i="9"/>
  <c r="E12" i="9"/>
  <c r="E13" i="9"/>
  <c r="E14" i="9"/>
  <c r="E15" i="9"/>
  <c r="E16" i="9"/>
  <c r="D17" i="9"/>
  <c r="F29" i="9"/>
  <c r="E29" i="9"/>
  <c r="F19" i="9"/>
  <c r="F22" i="9"/>
  <c r="F88" i="9"/>
  <c r="D89" i="9"/>
  <c r="E88" i="9"/>
  <c r="F49" i="9"/>
  <c r="E49" i="9"/>
  <c r="F68" i="9"/>
  <c r="E68" i="9"/>
  <c r="C89" i="9"/>
  <c r="C119" i="9" s="1"/>
  <c r="C123" i="9" s="1"/>
  <c r="F23" i="9"/>
  <c r="F25" i="9"/>
  <c r="F26" i="9"/>
  <c r="F27" i="9"/>
  <c r="F28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58" i="9"/>
  <c r="F60" i="9"/>
  <c r="F62" i="9"/>
  <c r="F63" i="9"/>
  <c r="F64" i="9"/>
  <c r="F65" i="9"/>
  <c r="F66" i="9"/>
  <c r="F71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D107" i="9"/>
  <c r="F110" i="9"/>
  <c r="F111" i="9"/>
  <c r="E115" i="9"/>
  <c r="E116" i="9"/>
  <c r="E117" i="9"/>
  <c r="D118" i="9"/>
  <c r="E121" i="9"/>
  <c r="D122" i="9"/>
  <c r="E33" i="9"/>
  <c r="E58" i="9"/>
  <c r="E73" i="9"/>
  <c r="E110" i="9"/>
  <c r="D17" i="8"/>
  <c r="F19" i="8"/>
  <c r="D29" i="8"/>
  <c r="C89" i="8"/>
  <c r="C29" i="8"/>
  <c r="C30" i="8" s="1"/>
  <c r="C119" i="8" s="1"/>
  <c r="C123" i="8" s="1"/>
  <c r="E20" i="8"/>
  <c r="F49" i="8"/>
  <c r="F88" i="8"/>
  <c r="E88" i="8"/>
  <c r="B89" i="8"/>
  <c r="B119" i="8" s="1"/>
  <c r="B123" i="8" s="1"/>
  <c r="E49" i="8"/>
  <c r="E68" i="8"/>
  <c r="E70" i="8"/>
  <c r="D71" i="8"/>
  <c r="F73" i="8"/>
  <c r="E103" i="8"/>
  <c r="E104" i="8"/>
  <c r="E105" i="8"/>
  <c r="E106" i="8"/>
  <c r="D107" i="8"/>
  <c r="F110" i="8"/>
  <c r="F113" i="8" s="1"/>
  <c r="F111" i="8"/>
  <c r="E115" i="8"/>
  <c r="E116" i="8"/>
  <c r="E117" i="8"/>
  <c r="D118" i="8"/>
  <c r="E121" i="8"/>
  <c r="D122" i="8"/>
  <c r="E29" i="7"/>
  <c r="F29" i="7"/>
  <c r="D30" i="7"/>
  <c r="F17" i="7"/>
  <c r="E17" i="7"/>
  <c r="F10" i="7"/>
  <c r="F11" i="7"/>
  <c r="F12" i="7"/>
  <c r="F13" i="7"/>
  <c r="F14" i="7"/>
  <c r="F15" i="7"/>
  <c r="F16" i="7"/>
  <c r="F87" i="7"/>
  <c r="E87" i="7"/>
  <c r="E10" i="7"/>
  <c r="F19" i="7"/>
  <c r="C49" i="7"/>
  <c r="C88" i="7"/>
  <c r="C117" i="7" s="1"/>
  <c r="C121" i="7" s="1"/>
  <c r="E49" i="7"/>
  <c r="E67" i="7"/>
  <c r="E69" i="7"/>
  <c r="D70" i="7"/>
  <c r="F72" i="7"/>
  <c r="E101" i="7"/>
  <c r="E102" i="7"/>
  <c r="E103" i="7"/>
  <c r="E104" i="7"/>
  <c r="D105" i="7"/>
  <c r="F108" i="7"/>
  <c r="F111" i="7" s="1"/>
  <c r="E113" i="7"/>
  <c r="E114" i="7"/>
  <c r="E115" i="7"/>
  <c r="D116" i="7"/>
  <c r="E119" i="7"/>
  <c r="D120" i="7"/>
  <c r="E29" i="6"/>
  <c r="F29" i="6"/>
  <c r="D30" i="6"/>
  <c r="F17" i="6"/>
  <c r="E17" i="6"/>
  <c r="F10" i="6"/>
  <c r="F11" i="6"/>
  <c r="F12" i="6"/>
  <c r="F13" i="6"/>
  <c r="F14" i="6"/>
  <c r="F15" i="6"/>
  <c r="F16" i="6"/>
  <c r="F87" i="6"/>
  <c r="E87" i="6"/>
  <c r="E10" i="6"/>
  <c r="F19" i="6"/>
  <c r="C49" i="6"/>
  <c r="C88" i="6"/>
  <c r="C117" i="6" s="1"/>
  <c r="C121" i="6" s="1"/>
  <c r="E49" i="6"/>
  <c r="E67" i="6"/>
  <c r="E69" i="6"/>
  <c r="D70" i="6"/>
  <c r="F72" i="6"/>
  <c r="E101" i="6"/>
  <c r="E102" i="6"/>
  <c r="E103" i="6"/>
  <c r="E104" i="6"/>
  <c r="D105" i="6"/>
  <c r="F108" i="6"/>
  <c r="F111" i="6" s="1"/>
  <c r="E113" i="6"/>
  <c r="E114" i="6"/>
  <c r="E115" i="6"/>
  <c r="D116" i="6"/>
  <c r="E119" i="6"/>
  <c r="D120" i="6"/>
  <c r="E30" i="5"/>
  <c r="F30" i="5"/>
  <c r="F17" i="5"/>
  <c r="F29" i="5"/>
  <c r="E29" i="5"/>
  <c r="F19" i="5"/>
  <c r="F20" i="5"/>
  <c r="F49" i="5"/>
  <c r="E49" i="5"/>
  <c r="F67" i="5"/>
  <c r="E67" i="5"/>
  <c r="C88" i="5"/>
  <c r="C117" i="5" s="1"/>
  <c r="C121" i="5" s="1"/>
  <c r="E17" i="5"/>
  <c r="E19" i="5"/>
  <c r="F21" i="5"/>
  <c r="F23" i="5"/>
  <c r="F87" i="5"/>
  <c r="D88" i="5"/>
  <c r="E87" i="5"/>
  <c r="F25" i="5"/>
  <c r="F26" i="5"/>
  <c r="F27" i="5"/>
  <c r="F28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57" i="5"/>
  <c r="F59" i="5"/>
  <c r="F61" i="5"/>
  <c r="F62" i="5"/>
  <c r="F63" i="5"/>
  <c r="F64" i="5"/>
  <c r="F65" i="5"/>
  <c r="F70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105" i="5"/>
  <c r="F108" i="5"/>
  <c r="F111" i="5" s="1"/>
  <c r="F109" i="5"/>
  <c r="E114" i="5"/>
  <c r="E115" i="5"/>
  <c r="D116" i="5"/>
  <c r="E119" i="5"/>
  <c r="D120" i="5"/>
  <c r="E33" i="5"/>
  <c r="E57" i="5"/>
  <c r="E72" i="5"/>
  <c r="E108" i="5"/>
  <c r="E30" i="4"/>
  <c r="F30" i="4"/>
  <c r="E17" i="4"/>
  <c r="E19" i="4"/>
  <c r="E20" i="4"/>
  <c r="F21" i="4"/>
  <c r="F23" i="4"/>
  <c r="F26" i="4"/>
  <c r="F28" i="4"/>
  <c r="D49" i="4"/>
  <c r="E33" i="4"/>
  <c r="F34" i="4"/>
  <c r="F36" i="4"/>
  <c r="F38" i="4"/>
  <c r="F40" i="4"/>
  <c r="F42" i="4"/>
  <c r="F44" i="4"/>
  <c r="F46" i="4"/>
  <c r="F48" i="4"/>
  <c r="D67" i="4"/>
  <c r="E57" i="4"/>
  <c r="F59" i="4"/>
  <c r="F62" i="4"/>
  <c r="F64" i="4"/>
  <c r="C88" i="4"/>
  <c r="C117" i="4" s="1"/>
  <c r="C121" i="4" s="1"/>
  <c r="F17" i="4"/>
  <c r="F19" i="4"/>
  <c r="E29" i="4"/>
  <c r="F87" i="4"/>
  <c r="D88" i="4"/>
  <c r="E87" i="4"/>
  <c r="F70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105" i="4"/>
  <c r="F108" i="4"/>
  <c r="F109" i="4"/>
  <c r="E114" i="4"/>
  <c r="E115" i="4"/>
  <c r="D116" i="4"/>
  <c r="E119" i="4"/>
  <c r="D120" i="4"/>
  <c r="E72" i="4"/>
  <c r="E108" i="4"/>
  <c r="E29" i="3"/>
  <c r="F29" i="3"/>
  <c r="D30" i="3"/>
  <c r="F17" i="3"/>
  <c r="E17" i="3"/>
  <c r="F10" i="3"/>
  <c r="F11" i="3"/>
  <c r="F12" i="3"/>
  <c r="F13" i="3"/>
  <c r="F14" i="3"/>
  <c r="F15" i="3"/>
  <c r="F16" i="3"/>
  <c r="F87" i="3"/>
  <c r="E87" i="3"/>
  <c r="E10" i="3"/>
  <c r="F19" i="3"/>
  <c r="C49" i="3"/>
  <c r="C88" i="3"/>
  <c r="C117" i="3" s="1"/>
  <c r="C121" i="3" s="1"/>
  <c r="E49" i="3"/>
  <c r="E67" i="3"/>
  <c r="E69" i="3"/>
  <c r="D70" i="3"/>
  <c r="F72" i="3"/>
  <c r="E101" i="3"/>
  <c r="E102" i="3"/>
  <c r="E103" i="3"/>
  <c r="E104" i="3"/>
  <c r="D105" i="3"/>
  <c r="F108" i="3"/>
  <c r="F111" i="3" s="1"/>
  <c r="E113" i="3"/>
  <c r="E114" i="3"/>
  <c r="E115" i="3"/>
  <c r="D116" i="3"/>
  <c r="E119" i="3"/>
  <c r="D120" i="3"/>
  <c r="D30" i="2"/>
  <c r="F17" i="2"/>
  <c r="E17" i="2"/>
  <c r="F10" i="2"/>
  <c r="E19" i="2"/>
  <c r="E20" i="2"/>
  <c r="F21" i="2"/>
  <c r="F120" i="2"/>
  <c r="E120" i="2"/>
  <c r="E29" i="2"/>
  <c r="F29" i="2"/>
  <c r="F19" i="2"/>
  <c r="C88" i="2"/>
  <c r="C117" i="2" s="1"/>
  <c r="C121" i="2" s="1"/>
  <c r="F116" i="2"/>
  <c r="E116" i="2"/>
  <c r="E22" i="2"/>
  <c r="E23" i="2"/>
  <c r="E25" i="2"/>
  <c r="E26" i="2"/>
  <c r="E27" i="2"/>
  <c r="E28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D49" i="2"/>
  <c r="E57" i="2"/>
  <c r="E59" i="2"/>
  <c r="E61" i="2"/>
  <c r="E62" i="2"/>
  <c r="E63" i="2"/>
  <c r="E64" i="2"/>
  <c r="E65" i="2"/>
  <c r="D67" i="2"/>
  <c r="E70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D87" i="2"/>
  <c r="E105" i="2"/>
  <c r="E108" i="2"/>
  <c r="E109" i="2"/>
  <c r="D111" i="2"/>
  <c r="E111" i="2" s="1"/>
  <c r="F113" i="2"/>
  <c r="F115" i="2"/>
  <c r="F119" i="2"/>
  <c r="E119" i="2"/>
  <c r="B121" i="1"/>
  <c r="D120" i="1"/>
  <c r="F120" i="1" s="1"/>
  <c r="C120" i="1"/>
  <c r="C121" i="1" s="1"/>
  <c r="B117" i="1"/>
  <c r="D116" i="1"/>
  <c r="F116" i="1" s="1"/>
  <c r="C116" i="1"/>
  <c r="D115" i="1"/>
  <c r="F115" i="1" s="1"/>
  <c r="C115" i="1"/>
  <c r="D114" i="1"/>
  <c r="F114" i="1" s="1"/>
  <c r="C114" i="1"/>
  <c r="C117" i="1" s="1"/>
  <c r="B112" i="1"/>
  <c r="D110" i="1"/>
  <c r="E110" i="1" s="1"/>
  <c r="C110" i="1"/>
  <c r="E109" i="1"/>
  <c r="D109" i="1"/>
  <c r="D112" i="1" s="1"/>
  <c r="E112" i="1" s="1"/>
  <c r="C109" i="1"/>
  <c r="C112" i="1" s="1"/>
  <c r="C106" i="1"/>
  <c r="B106" i="1"/>
  <c r="D105" i="1"/>
  <c r="F105" i="1" s="1"/>
  <c r="C105" i="1"/>
  <c r="D104" i="1"/>
  <c r="F104" i="1" s="1"/>
  <c r="C104" i="1"/>
  <c r="D103" i="1"/>
  <c r="F103" i="1" s="1"/>
  <c r="C103" i="1"/>
  <c r="D102" i="1"/>
  <c r="F102" i="1" s="1"/>
  <c r="C102" i="1"/>
  <c r="B88" i="1"/>
  <c r="B89" i="1" s="1"/>
  <c r="E87" i="1"/>
  <c r="D87" i="1"/>
  <c r="F87" i="1" s="1"/>
  <c r="C87" i="1"/>
  <c r="E86" i="1"/>
  <c r="D86" i="1"/>
  <c r="F86" i="1" s="1"/>
  <c r="C86" i="1"/>
  <c r="E85" i="1"/>
  <c r="D85" i="1"/>
  <c r="F85" i="1" s="1"/>
  <c r="C85" i="1"/>
  <c r="E84" i="1"/>
  <c r="D84" i="1"/>
  <c r="F84" i="1" s="1"/>
  <c r="C84" i="1"/>
  <c r="E83" i="1"/>
  <c r="D83" i="1"/>
  <c r="F83" i="1" s="1"/>
  <c r="C83" i="1"/>
  <c r="E82" i="1"/>
  <c r="D82" i="1"/>
  <c r="F82" i="1" s="1"/>
  <c r="C82" i="1"/>
  <c r="E81" i="1"/>
  <c r="D81" i="1"/>
  <c r="F81" i="1" s="1"/>
  <c r="C81" i="1"/>
  <c r="E80" i="1"/>
  <c r="D80" i="1"/>
  <c r="F80" i="1" s="1"/>
  <c r="C80" i="1"/>
  <c r="E79" i="1"/>
  <c r="D79" i="1"/>
  <c r="F79" i="1" s="1"/>
  <c r="C79" i="1"/>
  <c r="E78" i="1"/>
  <c r="D78" i="1"/>
  <c r="F78" i="1" s="1"/>
  <c r="C78" i="1"/>
  <c r="E77" i="1"/>
  <c r="D77" i="1"/>
  <c r="F77" i="1" s="1"/>
  <c r="C77" i="1"/>
  <c r="E76" i="1"/>
  <c r="D76" i="1"/>
  <c r="F76" i="1" s="1"/>
  <c r="C76" i="1"/>
  <c r="E75" i="1"/>
  <c r="D75" i="1"/>
  <c r="F75" i="1" s="1"/>
  <c r="C75" i="1"/>
  <c r="E74" i="1"/>
  <c r="D74" i="1"/>
  <c r="F74" i="1" s="1"/>
  <c r="C74" i="1"/>
  <c r="E73" i="1"/>
  <c r="D73" i="1"/>
  <c r="D88" i="1" s="1"/>
  <c r="C73" i="1"/>
  <c r="C88" i="1" s="1"/>
  <c r="C71" i="1"/>
  <c r="B71" i="1"/>
  <c r="D70" i="1"/>
  <c r="F70" i="1" s="1"/>
  <c r="C70" i="1"/>
  <c r="D68" i="1"/>
  <c r="F68" i="1" s="1"/>
  <c r="B68" i="1"/>
  <c r="E66" i="1"/>
  <c r="D66" i="1"/>
  <c r="F66" i="1" s="1"/>
  <c r="C66" i="1"/>
  <c r="E65" i="1"/>
  <c r="D65" i="1"/>
  <c r="F65" i="1" s="1"/>
  <c r="C65" i="1"/>
  <c r="E64" i="1"/>
  <c r="D64" i="1"/>
  <c r="F64" i="1" s="1"/>
  <c r="C64" i="1"/>
  <c r="E63" i="1"/>
  <c r="D63" i="1"/>
  <c r="F63" i="1" s="1"/>
  <c r="C63" i="1"/>
  <c r="E62" i="1"/>
  <c r="D62" i="1"/>
  <c r="F62" i="1" s="1"/>
  <c r="C62" i="1"/>
  <c r="E60" i="1"/>
  <c r="D60" i="1"/>
  <c r="F60" i="1" s="1"/>
  <c r="C60" i="1"/>
  <c r="E58" i="1"/>
  <c r="D58" i="1"/>
  <c r="F58" i="1" s="1"/>
  <c r="C58" i="1"/>
  <c r="C68" i="1" s="1"/>
  <c r="B56" i="1"/>
  <c r="B100" i="1" s="1"/>
  <c r="D50" i="1"/>
  <c r="F50" i="1" s="1"/>
  <c r="B50" i="1"/>
  <c r="E49" i="1"/>
  <c r="D49" i="1"/>
  <c r="F49" i="1" s="1"/>
  <c r="C49" i="1"/>
  <c r="E48" i="1"/>
  <c r="D48" i="1"/>
  <c r="F48" i="1" s="1"/>
  <c r="C48" i="1"/>
  <c r="E47" i="1"/>
  <c r="D47" i="1"/>
  <c r="F47" i="1" s="1"/>
  <c r="C47" i="1"/>
  <c r="E46" i="1"/>
  <c r="D46" i="1"/>
  <c r="F46" i="1" s="1"/>
  <c r="C46" i="1"/>
  <c r="E45" i="1"/>
  <c r="D45" i="1"/>
  <c r="F45" i="1" s="1"/>
  <c r="C45" i="1"/>
  <c r="E44" i="1"/>
  <c r="D44" i="1"/>
  <c r="F44" i="1" s="1"/>
  <c r="C44" i="1"/>
  <c r="E43" i="1"/>
  <c r="D43" i="1"/>
  <c r="F43" i="1" s="1"/>
  <c r="C43" i="1"/>
  <c r="E42" i="1"/>
  <c r="D42" i="1"/>
  <c r="F42" i="1" s="1"/>
  <c r="C42" i="1"/>
  <c r="E41" i="1"/>
  <c r="D41" i="1"/>
  <c r="F41" i="1" s="1"/>
  <c r="C41" i="1"/>
  <c r="E39" i="1"/>
  <c r="D39" i="1"/>
  <c r="F39" i="1" s="1"/>
  <c r="C39" i="1"/>
  <c r="E38" i="1"/>
  <c r="D38" i="1"/>
  <c r="F38" i="1" s="1"/>
  <c r="C38" i="1"/>
  <c r="E37" i="1"/>
  <c r="D37" i="1"/>
  <c r="F37" i="1" s="1"/>
  <c r="C37" i="1"/>
  <c r="E36" i="1"/>
  <c r="D36" i="1"/>
  <c r="F36" i="1" s="1"/>
  <c r="C36" i="1"/>
  <c r="E35" i="1"/>
  <c r="D35" i="1"/>
  <c r="F35" i="1" s="1"/>
  <c r="C35" i="1"/>
  <c r="E34" i="1"/>
  <c r="D34" i="1"/>
  <c r="F34" i="1" s="1"/>
  <c r="C34" i="1"/>
  <c r="E33" i="1"/>
  <c r="D33" i="1"/>
  <c r="F33" i="1" s="1"/>
  <c r="C33" i="1"/>
  <c r="B29" i="1"/>
  <c r="E28" i="1"/>
  <c r="D28" i="1"/>
  <c r="F28" i="1" s="1"/>
  <c r="C28" i="1"/>
  <c r="E27" i="1"/>
  <c r="D27" i="1"/>
  <c r="F27" i="1" s="1"/>
  <c r="C27" i="1"/>
  <c r="E26" i="1"/>
  <c r="D26" i="1"/>
  <c r="F26" i="1" s="1"/>
  <c r="C26" i="1"/>
  <c r="E25" i="1"/>
  <c r="D25" i="1"/>
  <c r="F25" i="1" s="1"/>
  <c r="C25" i="1"/>
  <c r="E23" i="1"/>
  <c r="D23" i="1"/>
  <c r="F23" i="1" s="1"/>
  <c r="C23" i="1"/>
  <c r="E22" i="1"/>
  <c r="D22" i="1"/>
  <c r="F22" i="1" s="1"/>
  <c r="C22" i="1"/>
  <c r="E21" i="1"/>
  <c r="D21" i="1"/>
  <c r="F21" i="1" s="1"/>
  <c r="C21" i="1"/>
  <c r="D20" i="1"/>
  <c r="F20" i="1" s="1"/>
  <c r="C20" i="1"/>
  <c r="D19" i="1"/>
  <c r="E19" i="1" s="1"/>
  <c r="C19" i="1"/>
  <c r="D17" i="1"/>
  <c r="B17" i="1"/>
  <c r="B30" i="1" s="1"/>
  <c r="B118" i="1" s="1"/>
  <c r="B122" i="1" s="1"/>
  <c r="E16" i="1"/>
  <c r="D16" i="1"/>
  <c r="F16" i="1" s="1"/>
  <c r="C16" i="1"/>
  <c r="E15" i="1"/>
  <c r="D15" i="1"/>
  <c r="F15" i="1" s="1"/>
  <c r="C15" i="1"/>
  <c r="E14" i="1"/>
  <c r="D14" i="1"/>
  <c r="F14" i="1" s="1"/>
  <c r="C14" i="1"/>
  <c r="E13" i="1"/>
  <c r="D13" i="1"/>
  <c r="F13" i="1" s="1"/>
  <c r="C13" i="1"/>
  <c r="E12" i="1"/>
  <c r="D12" i="1"/>
  <c r="F12" i="1" s="1"/>
  <c r="C12" i="1"/>
  <c r="E11" i="1"/>
  <c r="D11" i="1"/>
  <c r="F11" i="1" s="1"/>
  <c r="C11" i="1"/>
  <c r="E10" i="1"/>
  <c r="D10" i="1"/>
  <c r="F10" i="1" s="1"/>
  <c r="C10" i="1"/>
  <c r="C17" i="1" s="1"/>
  <c r="K9" i="1"/>
  <c r="J9" i="1"/>
  <c r="K8" i="1"/>
  <c r="J8" i="1"/>
  <c r="K7" i="1"/>
  <c r="J7" i="1"/>
  <c r="K6" i="1"/>
  <c r="K14" i="1" s="1"/>
  <c r="J6" i="1"/>
  <c r="J14" i="1" s="1"/>
  <c r="A2" i="1"/>
  <c r="H3" i="1" s="1"/>
  <c r="E68" i="12" l="1"/>
  <c r="F68" i="12"/>
  <c r="E49" i="12"/>
  <c r="F49" i="12"/>
  <c r="E122" i="12"/>
  <c r="F122" i="12"/>
  <c r="D89" i="12"/>
  <c r="E88" i="12"/>
  <c r="F88" i="12"/>
  <c r="E29" i="11"/>
  <c r="F29" i="11"/>
  <c r="E122" i="11"/>
  <c r="F122" i="11"/>
  <c r="D89" i="11"/>
  <c r="E88" i="11"/>
  <c r="F88" i="11"/>
  <c r="D30" i="11"/>
  <c r="E107" i="10"/>
  <c r="F107" i="10"/>
  <c r="E71" i="10"/>
  <c r="F71" i="10"/>
  <c r="F30" i="10"/>
  <c r="E30" i="10"/>
  <c r="E122" i="10"/>
  <c r="F122" i="10"/>
  <c r="E118" i="10"/>
  <c r="F118" i="10"/>
  <c r="D89" i="10"/>
  <c r="E122" i="9"/>
  <c r="F122" i="9"/>
  <c r="E118" i="9"/>
  <c r="F118" i="9"/>
  <c r="E107" i="9"/>
  <c r="F107" i="9"/>
  <c r="F113" i="9"/>
  <c r="E89" i="9"/>
  <c r="F89" i="9"/>
  <c r="D30" i="9"/>
  <c r="E17" i="9"/>
  <c r="F17" i="9"/>
  <c r="E122" i="8"/>
  <c r="F122" i="8"/>
  <c r="E118" i="8"/>
  <c r="F118" i="8"/>
  <c r="E107" i="8"/>
  <c r="F107" i="8"/>
  <c r="E71" i="8"/>
  <c r="F71" i="8"/>
  <c r="D89" i="8"/>
  <c r="E29" i="8"/>
  <c r="F29" i="8"/>
  <c r="D30" i="8"/>
  <c r="E17" i="8"/>
  <c r="F17" i="8"/>
  <c r="E105" i="7"/>
  <c r="F105" i="7"/>
  <c r="E70" i="7"/>
  <c r="F70" i="7"/>
  <c r="D117" i="7"/>
  <c r="F30" i="7"/>
  <c r="E30" i="7"/>
  <c r="E120" i="7"/>
  <c r="F120" i="7"/>
  <c r="E116" i="7"/>
  <c r="F116" i="7"/>
  <c r="D88" i="7"/>
  <c r="E105" i="6"/>
  <c r="F105" i="6"/>
  <c r="E70" i="6"/>
  <c r="F70" i="6"/>
  <c r="D117" i="6"/>
  <c r="F30" i="6"/>
  <c r="E30" i="6"/>
  <c r="E120" i="6"/>
  <c r="F120" i="6"/>
  <c r="E116" i="6"/>
  <c r="F116" i="6"/>
  <c r="D88" i="6"/>
  <c r="E120" i="5"/>
  <c r="F120" i="5"/>
  <c r="E116" i="5"/>
  <c r="F116" i="5"/>
  <c r="E88" i="5"/>
  <c r="F88" i="5"/>
  <c r="D117" i="5"/>
  <c r="E88" i="4"/>
  <c r="F88" i="4"/>
  <c r="F67" i="4"/>
  <c r="E67" i="4"/>
  <c r="F49" i="4"/>
  <c r="E49" i="4"/>
  <c r="D117" i="4"/>
  <c r="E120" i="4"/>
  <c r="F120" i="4"/>
  <c r="E116" i="4"/>
  <c r="F116" i="4"/>
  <c r="F111" i="4"/>
  <c r="E105" i="3"/>
  <c r="F105" i="3"/>
  <c r="E70" i="3"/>
  <c r="F70" i="3"/>
  <c r="D117" i="3"/>
  <c r="F30" i="3"/>
  <c r="E30" i="3"/>
  <c r="E120" i="3"/>
  <c r="F120" i="3"/>
  <c r="E116" i="3"/>
  <c r="F116" i="3"/>
  <c r="D88" i="3"/>
  <c r="D88" i="2"/>
  <c r="E87" i="2"/>
  <c r="F87" i="2"/>
  <c r="E67" i="2"/>
  <c r="F67" i="2"/>
  <c r="E49" i="2"/>
  <c r="F49" i="2"/>
  <c r="F30" i="2"/>
  <c r="D117" i="2"/>
  <c r="E30" i="2"/>
  <c r="F17" i="1"/>
  <c r="F19" i="1"/>
  <c r="D29" i="1"/>
  <c r="D30" i="1" s="1"/>
  <c r="C50" i="1"/>
  <c r="C89" i="1" s="1"/>
  <c r="E17" i="1"/>
  <c r="C29" i="1"/>
  <c r="C30" i="1" s="1"/>
  <c r="C118" i="1" s="1"/>
  <c r="C122" i="1" s="1"/>
  <c r="E20" i="1"/>
  <c r="F88" i="1"/>
  <c r="D89" i="1"/>
  <c r="E88" i="1"/>
  <c r="E50" i="1"/>
  <c r="E68" i="1"/>
  <c r="E70" i="1"/>
  <c r="D71" i="1"/>
  <c r="F73" i="1"/>
  <c r="E102" i="1"/>
  <c r="E103" i="1"/>
  <c r="E104" i="1"/>
  <c r="E105" i="1"/>
  <c r="D106" i="1"/>
  <c r="F109" i="1"/>
  <c r="F112" i="1" s="1"/>
  <c r="F110" i="1"/>
  <c r="E114" i="1"/>
  <c r="E115" i="1"/>
  <c r="E116" i="1"/>
  <c r="D117" i="1"/>
  <c r="E120" i="1"/>
  <c r="D121" i="1"/>
  <c r="F89" i="12" l="1"/>
  <c r="E89" i="12"/>
  <c r="D119" i="12"/>
  <c r="F30" i="11"/>
  <c r="D119" i="11"/>
  <c r="E30" i="11"/>
  <c r="F89" i="11"/>
  <c r="E89" i="11"/>
  <c r="E89" i="10"/>
  <c r="F89" i="10"/>
  <c r="D119" i="10"/>
  <c r="D119" i="9"/>
  <c r="E30" i="9"/>
  <c r="F30" i="9"/>
  <c r="D119" i="8"/>
  <c r="F30" i="8"/>
  <c r="E30" i="8"/>
  <c r="E89" i="8"/>
  <c r="F89" i="8"/>
  <c r="E88" i="7"/>
  <c r="F88" i="7"/>
  <c r="D121" i="7"/>
  <c r="F117" i="7"/>
  <c r="E117" i="7"/>
  <c r="E88" i="6"/>
  <c r="F88" i="6"/>
  <c r="D121" i="6"/>
  <c r="F117" i="6"/>
  <c r="E117" i="6"/>
  <c r="D121" i="5"/>
  <c r="F117" i="5"/>
  <c r="E117" i="5"/>
  <c r="D121" i="4"/>
  <c r="F117" i="4"/>
  <c r="E117" i="4"/>
  <c r="E88" i="3"/>
  <c r="F88" i="3"/>
  <c r="D121" i="3"/>
  <c r="F117" i="3"/>
  <c r="E117" i="3"/>
  <c r="E117" i="2"/>
  <c r="D121" i="2"/>
  <c r="F117" i="2"/>
  <c r="F88" i="2"/>
  <c r="E88" i="2"/>
  <c r="D118" i="1"/>
  <c r="F30" i="1"/>
  <c r="E30" i="1"/>
  <c r="E89" i="1"/>
  <c r="F89" i="1"/>
  <c r="E121" i="1"/>
  <c r="F121" i="1"/>
  <c r="E117" i="1"/>
  <c r="F117" i="1"/>
  <c r="E106" i="1"/>
  <c r="F106" i="1"/>
  <c r="E71" i="1"/>
  <c r="F71" i="1"/>
  <c r="E29" i="1"/>
  <c r="F29" i="1"/>
  <c r="D123" i="12" l="1"/>
  <c r="E119" i="12"/>
  <c r="F119" i="12"/>
  <c r="D123" i="11"/>
  <c r="E119" i="11"/>
  <c r="F119" i="11"/>
  <c r="D123" i="10"/>
  <c r="F119" i="10"/>
  <c r="E119" i="10"/>
  <c r="D123" i="9"/>
  <c r="F119" i="9"/>
  <c r="E119" i="9"/>
  <c r="D123" i="8"/>
  <c r="F119" i="8"/>
  <c r="E119" i="8"/>
  <c r="F121" i="7"/>
  <c r="E121" i="7"/>
  <c r="F121" i="6"/>
  <c r="E121" i="6"/>
  <c r="F121" i="5"/>
  <c r="E121" i="5"/>
  <c r="F121" i="4"/>
  <c r="E121" i="4"/>
  <c r="F121" i="3"/>
  <c r="E121" i="3"/>
  <c r="D123" i="2"/>
  <c r="E121" i="2"/>
  <c r="F121" i="2"/>
  <c r="D122" i="1"/>
  <c r="F118" i="1"/>
  <c r="E118" i="1"/>
  <c r="F123" i="12" l="1"/>
  <c r="E123" i="12"/>
  <c r="F123" i="11"/>
  <c r="E123" i="11"/>
  <c r="F123" i="10"/>
  <c r="E123" i="10"/>
  <c r="F123" i="9"/>
  <c r="E123" i="9"/>
  <c r="F123" i="8"/>
  <c r="E123" i="8"/>
  <c r="F122" i="1"/>
  <c r="E122" i="1"/>
</calcChain>
</file>

<file path=xl/sharedStrings.xml><?xml version="1.0" encoding="utf-8"?>
<sst xmlns="http://schemas.openxmlformats.org/spreadsheetml/2006/main" count="1644" uniqueCount="121">
  <si>
    <t>ยอดรายรับของกรุงเทพมหานคร</t>
  </si>
  <si>
    <t>รายละเอียดรายได้เบ็ดเตล็ดอื่นๆ</t>
  </si>
  <si>
    <t>ประเภทของรายรับ</t>
  </si>
  <si>
    <t>ประมาณการ</t>
  </si>
  <si>
    <t>เดือนนี้</t>
  </si>
  <si>
    <t>ตั้งแต่ต้นปี</t>
  </si>
  <si>
    <t>+</t>
  </si>
  <si>
    <t>สูงกว่าประมาณการ</t>
  </si>
  <si>
    <t>ปี 2563</t>
  </si>
  <si>
    <t>-</t>
  </si>
  <si>
    <t>ต่ำกว่าประมาณการ</t>
  </si>
  <si>
    <t>ลำดับที่</t>
  </si>
  <si>
    <t>รายการ</t>
  </si>
  <si>
    <t xml:space="preserve"> ก.  รายได้ประจำ</t>
  </si>
  <si>
    <t>เบ็ดเตล็ด</t>
  </si>
  <si>
    <t xml:space="preserve">  1. ภาษีอากร</t>
  </si>
  <si>
    <t>ชดใช้ค่าเสียหาย</t>
  </si>
  <si>
    <t xml:space="preserve">      กรุงเทพมหานครจัดเก็บเอง</t>
  </si>
  <si>
    <t>ขายของเก่า</t>
  </si>
  <si>
    <t>ปรับเกินสัญญา</t>
  </si>
  <si>
    <t xml:space="preserve">  -   ภาษีบำรุงท้องที่</t>
  </si>
  <si>
    <t xml:space="preserve">  -   ภาษีโรงเรือนและที่ดิน</t>
  </si>
  <si>
    <t xml:space="preserve">  -   ภาษีป้าย</t>
  </si>
  <si>
    <t xml:space="preserve">  -   อากรการฆ่าสัตว์</t>
  </si>
  <si>
    <t xml:space="preserve">  -   ภาษีบำรุงกรุงเทพมหานครสำหรับน้ำมันฯ</t>
  </si>
  <si>
    <t>รวมทั้งสิ้น</t>
  </si>
  <si>
    <t xml:space="preserve">  -   ภาษีการพนัน</t>
  </si>
  <si>
    <t xml:space="preserve">  -   ภาษีที่ดินและสิ่งก่อสร้าง</t>
  </si>
  <si>
    <t xml:space="preserve"> รวมภาษีอากรที่กรุงเทพมหานครจัดเก็บเอง </t>
  </si>
  <si>
    <t xml:space="preserve">      ส่วนราชการอื่นจัดเก็บให้</t>
  </si>
  <si>
    <t xml:space="preserve">  -   ภาษีมูลค่าเพิ่ม</t>
  </si>
  <si>
    <t xml:space="preserve">  -   ภาษีและค่าธรรมเนียมรถยนต์</t>
  </si>
  <si>
    <t xml:space="preserve">  -   ภาษีสุรา</t>
  </si>
  <si>
    <t xml:space="preserve">  -   ภาษีสุราและสรรพสามิต</t>
  </si>
  <si>
    <t xml:space="preserve">  -   ค่าธรรมเนียมการจดทะเบียนสิทธิ</t>
  </si>
  <si>
    <t xml:space="preserve">        และนิติกรรมเกี่ยวกับอสังหาริมทรัพย์</t>
  </si>
  <si>
    <t xml:space="preserve">  -   ภาษีธุรกิจเฉพาะ</t>
  </si>
  <si>
    <t xml:space="preserve">  -   ค่าธรรมเนียมใบอนุญาตขายสุรา</t>
  </si>
  <si>
    <t xml:space="preserve">  -   ค่าธรรมเนียมใบอนุญาตเล่นการพนัน</t>
  </si>
  <si>
    <t xml:space="preserve">  -   ค่าปรับผู้ละเมิดกฎหมายจราจร</t>
  </si>
  <si>
    <t>รวมรายได้ที่ส่วนราชการอื่นจัดเก็บให้</t>
  </si>
  <si>
    <t>รวมภาษีอากร</t>
  </si>
  <si>
    <t xml:space="preserve"> 2. ค่าธรรมเนียม  ค่าใบอนุญาต  ค่าปรับ  และค่าบริการ</t>
  </si>
  <si>
    <t>ค่าธรรมเนียม</t>
  </si>
  <si>
    <t xml:space="preserve">  -   ค่าธรรมเนียมเก็บขนมูลฝอย</t>
  </si>
  <si>
    <t xml:space="preserve">  -   ค่าธรรมเนียมขนถ่ายสิ่งปฎิกูล</t>
  </si>
  <si>
    <t xml:space="preserve">  -   ค่าธรรมเนียมตามกฎหมายควบคุมอาคาร</t>
  </si>
  <si>
    <t xml:space="preserve">  -   ค่าธรรมเนียมการจอดยานยนต์</t>
  </si>
  <si>
    <t xml:space="preserve">  -   ค่าธรรมเนียมใบอนุญาตติดตั้งป้ายโฆษณา</t>
  </si>
  <si>
    <t xml:space="preserve">  -   ค่าธรรมเนียมบัตรประจำตัวประชาชน</t>
  </si>
  <si>
    <t xml:space="preserve">  -   ค่าธรรมเนียมการจดทะเบียนพาณิชย์</t>
  </si>
  <si>
    <t xml:space="preserve">  -   ค่าธรรมเนียมขนถ่ายสิ่งปฎิกูลประเภทไขมัน</t>
  </si>
  <si>
    <t xml:space="preserve">  -   ค่าธรรมเนียมใบอนุญาตประกอบกิจการหอพัก</t>
  </si>
  <si>
    <t xml:space="preserve">  -   ค่าธรรมเนียมใบอนุญาตผู้จัดการหอพัก</t>
  </si>
  <si>
    <t xml:space="preserve">  -   ค่าธรรมเนียมกำจัดสิงปฎิกูล</t>
  </si>
  <si>
    <t xml:space="preserve">  -   ค่าธรรมเนียมกำจัดสิงปฎิกูลประเภทไขมัน</t>
  </si>
  <si>
    <t xml:space="preserve">  -   ค่าธรรมเนียมกำจัดมูลฝอยทั่วไป</t>
  </si>
  <si>
    <t xml:space="preserve">  -   ค่าธรรมเนียมกำจัดมูลฝอยติดเชื้อ</t>
  </si>
  <si>
    <t xml:space="preserve">  -   ค่าธรรมเนียมเก็บจนมูลฝอยติดเชื้อ</t>
  </si>
  <si>
    <t xml:space="preserve">  -   ค่าธรรมเนียมรายปีและค่าเพิ่มฯสำหรับโรงงานจำพวกที่2</t>
  </si>
  <si>
    <t xml:space="preserve">รวมค่าธรรมเนียม </t>
  </si>
  <si>
    <t>-  2  -</t>
  </si>
  <si>
    <t xml:space="preserve"> ต่ำกว่าประมาณการ</t>
  </si>
  <si>
    <t xml:space="preserve"> ค่าใบอนุญาต</t>
  </si>
  <si>
    <t xml:space="preserve">  -   ดำเนินกิจการที่เป็นอันตรายต่อสุขภาพ</t>
  </si>
  <si>
    <t xml:space="preserve">       ในลักษณะที่เป็นการค้า</t>
  </si>
  <si>
    <t xml:space="preserve">  -   จัดตั้งสถานที่จำหน่ายอาหาร</t>
  </si>
  <si>
    <t xml:space="preserve">       และสถานที่สะสมอาหาร                                 </t>
  </si>
  <si>
    <t xml:space="preserve">  -   การโฆษณา</t>
  </si>
  <si>
    <t xml:space="preserve">  -   ตลาดเอกชน</t>
  </si>
  <si>
    <t xml:space="preserve">  -   สุสานและฌาปนสถาน</t>
  </si>
  <si>
    <t xml:space="preserve">  -   จำหน่ายสินค้าในที่หรือทางสาธารณะ</t>
  </si>
  <si>
    <t xml:space="preserve">  -   ออกหนังสือรับรองการแจ้งการจัดตั้งสถานที่</t>
  </si>
  <si>
    <t xml:space="preserve">       สถานที่จำหน่ายอาหารและสะสมอาหาร</t>
  </si>
  <si>
    <t>รวมค่าใบอนุญาต</t>
  </si>
  <si>
    <t xml:space="preserve"> ค่าปรับ</t>
  </si>
  <si>
    <t xml:space="preserve">  -   ค่าปรับผู้ละเมิดกฎหมาย</t>
  </si>
  <si>
    <t>รวมค่าปรับ</t>
  </si>
  <si>
    <t xml:space="preserve"> ค่าบริการ</t>
  </si>
  <si>
    <t xml:space="preserve">  -   การออกแบบ</t>
  </si>
  <si>
    <t xml:space="preserve">  -   การคัดสำเนา  หรือถ่ายเอกสาร</t>
  </si>
  <si>
    <t xml:space="preserve">  -   การพ่นหมอกกำจัดยุง</t>
  </si>
  <si>
    <t xml:space="preserve">  -   การบริการเลี้ยงเด็กกลางวัน</t>
  </si>
  <si>
    <t xml:space="preserve">  -   การทำการต่างๆ ในที่สาธารณะ</t>
  </si>
  <si>
    <t xml:space="preserve">  -   การขอใช้สถานที่</t>
  </si>
  <si>
    <t xml:space="preserve">  -   การยืมใช้พัสดุ</t>
  </si>
  <si>
    <t xml:space="preserve">  -   การทำความสะอาด</t>
  </si>
  <si>
    <t xml:space="preserve">  -   การทดสอบคุณภาพวัสดุก่อสร้าง</t>
  </si>
  <si>
    <t xml:space="preserve">  -   การตรวจวิเคราะห์น้ำ</t>
  </si>
  <si>
    <t xml:space="preserve">  -   การบริการตัดและขุดต้นไม้</t>
  </si>
  <si>
    <t xml:space="preserve">  -   การบริการเกี่ยวกับเศษวัสดุก่อสร้าง</t>
  </si>
  <si>
    <t xml:space="preserve">  -   ค่าบริการระบบขนส่งมวลชนของ กทม. (BTS)</t>
  </si>
  <si>
    <t xml:space="preserve">  -   ค่าบริการรถโดยสารประจำทางด่วนพิเศษ (BRT)</t>
  </si>
  <si>
    <t xml:space="preserve">  -   การพิมพ์  รับถ่ายแบบ  หรือแผนที่</t>
  </si>
  <si>
    <t>รวมค่าบริการ</t>
  </si>
  <si>
    <t>รวมค่าธรรมเนียม   ค่าใบอนุญาต ค่าปรับและค่าบริการ</t>
  </si>
  <si>
    <t>-  3  -</t>
  </si>
  <si>
    <t xml:space="preserve"> 3. รายได้จากทรัพย์สิน</t>
  </si>
  <si>
    <t xml:space="preserve">  -   ค่าเช่าอาคารสถานที่</t>
  </si>
  <si>
    <t xml:space="preserve">  -   ค่าเช่าที่ดิน</t>
  </si>
  <si>
    <t xml:space="preserve">  -   ค่าดอกเบี้ยเงินฝากธนาคารและพันธบัตรของรัฐบาล</t>
  </si>
  <si>
    <t xml:space="preserve">  -   เงินปันผลจากโรงพิมพ์อาสารักษาดินแดน</t>
  </si>
  <si>
    <t>รวมรายได้จากทรัพย์สิน</t>
  </si>
  <si>
    <t xml:space="preserve"> 4. รายได้จากการสาธารณูปโภค</t>
  </si>
  <si>
    <t xml:space="preserve">     การพาณิชย์และกิจกรรมอื่นๆ</t>
  </si>
  <si>
    <t xml:space="preserve">  -   สถานธนานุบาล</t>
  </si>
  <si>
    <t xml:space="preserve">  -   สำนักงานตลาด</t>
  </si>
  <si>
    <t xml:space="preserve">    รวมรายได้จากการสาธารณูปโภค</t>
  </si>
  <si>
    <t xml:space="preserve">    การพาณิชย์และกิจกรรมอื่นๆ</t>
  </si>
  <si>
    <t xml:space="preserve"> 5. รายได้เบ็ดเตล็ด</t>
  </si>
  <si>
    <t xml:space="preserve">  -   เงินเหลือจ่ายปีเก่าส่งคืน</t>
  </si>
  <si>
    <t xml:space="preserve">  -   ค่าขายแบบประกวดราคา</t>
  </si>
  <si>
    <t xml:space="preserve">  -   ค่าเบ็ดเตล็ดอื่นๆ</t>
  </si>
  <si>
    <t xml:space="preserve">                 รวมรายได้เบ็ดเตล็ด</t>
  </si>
  <si>
    <t xml:space="preserve">                 รวมรายได้ประจำ</t>
  </si>
  <si>
    <t xml:space="preserve"> ข. รายได้พิเศษ</t>
  </si>
  <si>
    <t xml:space="preserve">       เงินสะสมจ่ายขาด</t>
  </si>
  <si>
    <t xml:space="preserve">                 รวมรายได้พิเศษ</t>
  </si>
  <si>
    <t xml:space="preserve">                 รวมรายรับทั้งสิ้น</t>
  </si>
  <si>
    <t>ที่มา : กองบัญชี สำนักการคลัง กรุงเทพมหานคร</t>
  </si>
  <si>
    <t xml:space="preserve">  -   ภาษีที่ดินและสิ่งปลูกสร้าง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</si>
</sst>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ดดดด\ bbbb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indexed="8"/>
      <name val="Angsana New"/>
      <family val="1"/>
    </font>
    <font>
      <sz val="14"/>
      <color indexed="8"/>
      <name val="Angsana New"/>
      <family val="1"/>
    </font>
    <font>
      <sz val="14"/>
      <name val="Cordia New"/>
      <family val="2"/>
    </font>
    <font>
      <sz val="16"/>
      <name val="Angsana New"/>
      <family val="1"/>
    </font>
    <font>
      <b/>
      <sz val="14"/>
      <color indexed="8"/>
      <name val="Angsana New"/>
      <family val="1"/>
    </font>
    <font>
      <b/>
      <sz val="16"/>
      <color indexed="8"/>
      <name val="Angsana New"/>
      <family val="1"/>
    </font>
    <font>
      <b/>
      <sz val="14"/>
      <name val="Angsana New"/>
      <family val="1"/>
    </font>
    <font>
      <b/>
      <u/>
      <sz val="16"/>
      <color indexed="8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horizontal="center" vertical="center" shrinkToFit="1"/>
    </xf>
    <xf numFmtId="0" fontId="3" fillId="0" borderId="0" xfId="0" applyFont="1"/>
    <xf numFmtId="187" fontId="2" fillId="0" borderId="0" xfId="0" applyNumberFormat="1" applyFont="1" applyAlignment="1">
      <alignment horizontal="center" vertical="center" shrinkToFit="1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43" fontId="2" fillId="2" borderId="3" xfId="1" applyFont="1" applyFill="1" applyBorder="1" applyAlignment="1">
      <alignment horizontal="center"/>
    </xf>
    <xf numFmtId="16" fontId="2" fillId="2" borderId="3" xfId="1" applyNumberFormat="1" applyFont="1" applyFill="1" applyBorder="1" applyAlignment="1">
      <alignment horizontal="center"/>
    </xf>
    <xf numFmtId="43" fontId="2" fillId="0" borderId="1" xfId="1" applyFont="1" applyBorder="1"/>
    <xf numFmtId="43" fontId="2" fillId="0" borderId="1" xfId="1" applyFont="1" applyBorder="1" applyAlignment="1">
      <alignment horizontal="center"/>
    </xf>
    <xf numFmtId="43" fontId="3" fillId="0" borderId="0" xfId="1" applyFont="1"/>
    <xf numFmtId="39" fontId="2" fillId="0" borderId="1" xfId="1" applyNumberFormat="1" applyFont="1" applyBorder="1"/>
    <xf numFmtId="43" fontId="2" fillId="0" borderId="4" xfId="1" applyFont="1" applyBorder="1"/>
    <xf numFmtId="43" fontId="2" fillId="0" borderId="4" xfId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39" fontId="2" fillId="0" borderId="4" xfId="1" applyNumberFormat="1" applyFont="1" applyBorder="1"/>
    <xf numFmtId="43" fontId="5" fillId="0" borderId="4" xfId="1" applyFont="1" applyBorder="1"/>
    <xf numFmtId="0" fontId="2" fillId="0" borderId="4" xfId="0" applyFont="1" applyBorder="1"/>
    <xf numFmtId="0" fontId="3" fillId="0" borderId="4" xfId="0" applyFont="1" applyBorder="1"/>
    <xf numFmtId="0" fontId="6" fillId="0" borderId="0" xfId="0" applyFont="1"/>
    <xf numFmtId="43" fontId="7" fillId="0" borderId="5" xfId="1" applyFont="1" applyBorder="1"/>
    <xf numFmtId="43" fontId="2" fillId="0" borderId="6" xfId="1" applyFont="1" applyBorder="1" applyAlignment="1">
      <alignment horizontal="center"/>
    </xf>
    <xf numFmtId="39" fontId="2" fillId="0" borderId="6" xfId="1" applyNumberFormat="1" applyFont="1" applyBorder="1"/>
    <xf numFmtId="43" fontId="5" fillId="0" borderId="2" xfId="1" applyFont="1" applyBorder="1"/>
    <xf numFmtId="43" fontId="2" fillId="0" borderId="3" xfId="1" applyFont="1" applyBorder="1"/>
    <xf numFmtId="43" fontId="2" fillId="0" borderId="3" xfId="1" applyFont="1" applyBorder="1" applyAlignment="1">
      <alignment horizontal="center"/>
    </xf>
    <xf numFmtId="43" fontId="7" fillId="0" borderId="4" xfId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6" fillId="0" borderId="0" xfId="0" applyFont="1" applyBorder="1"/>
    <xf numFmtId="43" fontId="5" fillId="0" borderId="7" xfId="1" applyFont="1" applyBorder="1"/>
    <xf numFmtId="43" fontId="2" fillId="0" borderId="0" xfId="1" applyFont="1" applyBorder="1"/>
    <xf numFmtId="43" fontId="2" fillId="0" borderId="5" xfId="1" applyFont="1" applyBorder="1"/>
    <xf numFmtId="43" fontId="3" fillId="0" borderId="0" xfId="1" applyFont="1" applyBorder="1"/>
    <xf numFmtId="0" fontId="3" fillId="0" borderId="0" xfId="0" applyFont="1" applyBorder="1"/>
    <xf numFmtId="43" fontId="5" fillId="0" borderId="3" xfId="1" applyFont="1" applyBorder="1"/>
    <xf numFmtId="43" fontId="7" fillId="0" borderId="4" xfId="1" applyFont="1" applyBorder="1"/>
    <xf numFmtId="43" fontId="2" fillId="0" borderId="2" xfId="1" applyFont="1" applyBorder="1"/>
    <xf numFmtId="43" fontId="2" fillId="0" borderId="2" xfId="1" applyFont="1" applyBorder="1" applyAlignment="1">
      <alignment horizontal="center"/>
    </xf>
    <xf numFmtId="43" fontId="2" fillId="0" borderId="0" xfId="0" applyNumberFormat="1" applyFont="1" applyBorder="1"/>
    <xf numFmtId="43" fontId="2" fillId="0" borderId="0" xfId="0" applyNumberFormat="1" applyFont="1"/>
    <xf numFmtId="43" fontId="2" fillId="0" borderId="0" xfId="1" applyFont="1" applyBorder="1" applyAlignment="1">
      <alignment horizontal="center"/>
    </xf>
    <xf numFmtId="43" fontId="7" fillId="0" borderId="2" xfId="1" applyFont="1" applyBorder="1" applyAlignment="1">
      <alignment horizontal="center"/>
    </xf>
    <xf numFmtId="0" fontId="2" fillId="0" borderId="1" xfId="0" applyFont="1" applyBorder="1"/>
    <xf numFmtId="0" fontId="7" fillId="0" borderId="4" xfId="0" applyFont="1" applyBorder="1"/>
    <xf numFmtId="43" fontId="3" fillId="0" borderId="0" xfId="0" applyNumberFormat="1" applyFont="1"/>
    <xf numFmtId="43" fontId="7" fillId="0" borderId="1" xfId="1" applyFont="1" applyBorder="1"/>
    <xf numFmtId="43" fontId="7" fillId="0" borderId="1" xfId="1" applyFont="1" applyBorder="1" applyAlignment="1">
      <alignment horizontal="center"/>
    </xf>
    <xf numFmtId="0" fontId="7" fillId="0" borderId="2" xfId="0" applyFont="1" applyBorder="1"/>
    <xf numFmtId="0" fontId="2" fillId="0" borderId="3" xfId="0" applyFont="1" applyBorder="1"/>
    <xf numFmtId="0" fontId="2" fillId="0" borderId="2" xfId="0" applyFont="1" applyBorder="1"/>
    <xf numFmtId="39" fontId="8" fillId="2" borderId="0" xfId="1" applyNumberFormat="1" applyFont="1" applyFill="1" applyBorder="1"/>
    <xf numFmtId="43" fontId="2" fillId="0" borderId="0" xfId="2" applyFont="1" applyBorder="1" applyAlignment="1">
      <alignment horizontal="left"/>
    </xf>
    <xf numFmtId="43" fontId="2" fillId="2" borderId="3" xfId="2" applyFont="1" applyFill="1" applyBorder="1" applyAlignment="1">
      <alignment horizontal="center"/>
    </xf>
    <xf numFmtId="16" fontId="2" fillId="2" borderId="3" xfId="2" applyNumberFormat="1" applyFont="1" applyFill="1" applyBorder="1" applyAlignment="1">
      <alignment horizontal="center"/>
    </xf>
    <xf numFmtId="43" fontId="2" fillId="0" borderId="1" xfId="2" applyFont="1" applyBorder="1"/>
    <xf numFmtId="43" fontId="2" fillId="0" borderId="1" xfId="2" applyFont="1" applyBorder="1" applyAlignment="1">
      <alignment horizontal="center"/>
    </xf>
    <xf numFmtId="43" fontId="3" fillId="0" borderId="0" xfId="2" applyFont="1"/>
    <xf numFmtId="39" fontId="2" fillId="0" borderId="1" xfId="2" applyNumberFormat="1" applyFont="1" applyBorder="1"/>
    <xf numFmtId="43" fontId="2" fillId="0" borderId="4" xfId="2" applyFont="1" applyBorder="1"/>
    <xf numFmtId="43" fontId="2" fillId="0" borderId="4" xfId="2" applyFont="1" applyBorder="1" applyAlignment="1">
      <alignment horizontal="center"/>
    </xf>
    <xf numFmtId="39" fontId="2" fillId="0" borderId="4" xfId="2" applyNumberFormat="1" applyFont="1" applyBorder="1"/>
    <xf numFmtId="43" fontId="5" fillId="0" borderId="4" xfId="2" applyFont="1" applyBorder="1"/>
    <xf numFmtId="43" fontId="7" fillId="0" borderId="5" xfId="2" applyFont="1" applyBorder="1"/>
    <xf numFmtId="43" fontId="2" fillId="0" borderId="6" xfId="2" applyFont="1" applyBorder="1" applyAlignment="1">
      <alignment horizontal="center"/>
    </xf>
    <xf numFmtId="39" fontId="2" fillId="0" borderId="6" xfId="2" applyNumberFormat="1" applyFont="1" applyBorder="1"/>
    <xf numFmtId="43" fontId="5" fillId="0" borderId="2" xfId="2" applyFont="1" applyBorder="1"/>
    <xf numFmtId="43" fontId="2" fillId="0" borderId="3" xfId="2" applyFont="1" applyBorder="1"/>
    <xf numFmtId="43" fontId="2" fillId="0" borderId="3" xfId="2" applyFont="1" applyBorder="1" applyAlignment="1">
      <alignment horizontal="center"/>
    </xf>
    <xf numFmtId="43" fontId="7" fillId="0" borderId="4" xfId="2" applyFont="1" applyBorder="1" applyAlignment="1">
      <alignment horizontal="center"/>
    </xf>
    <xf numFmtId="43" fontId="5" fillId="0" borderId="7" xfId="2" applyFont="1" applyBorder="1"/>
    <xf numFmtId="43" fontId="2" fillId="0" borderId="0" xfId="2" applyFont="1" applyBorder="1"/>
    <xf numFmtId="43" fontId="2" fillId="0" borderId="5" xfId="2" applyFont="1" applyBorder="1"/>
    <xf numFmtId="43" fontId="3" fillId="0" borderId="0" xfId="2" applyFont="1" applyBorder="1"/>
    <xf numFmtId="43" fontId="5" fillId="0" borderId="3" xfId="2" applyFont="1" applyBorder="1"/>
    <xf numFmtId="43" fontId="7" fillId="0" borderId="4" xfId="2" applyFont="1" applyBorder="1"/>
    <xf numFmtId="43" fontId="2" fillId="0" borderId="2" xfId="2" applyFont="1" applyBorder="1"/>
    <xf numFmtId="43" fontId="2" fillId="0" borderId="2" xfId="2" applyFont="1" applyBorder="1" applyAlignment="1">
      <alignment horizontal="center"/>
    </xf>
    <xf numFmtId="43" fontId="2" fillId="0" borderId="0" xfId="2" applyFont="1" applyBorder="1" applyAlignment="1">
      <alignment horizontal="center"/>
    </xf>
    <xf numFmtId="43" fontId="7" fillId="0" borderId="2" xfId="2" applyFont="1" applyBorder="1" applyAlignment="1">
      <alignment horizontal="center"/>
    </xf>
    <xf numFmtId="0" fontId="9" fillId="0" borderId="0" xfId="0" applyFont="1" applyAlignment="1">
      <alignment horizontal="center"/>
    </xf>
    <xf numFmtId="43" fontId="7" fillId="0" borderId="1" xfId="2" applyFont="1" applyBorder="1"/>
    <xf numFmtId="43" fontId="7" fillId="0" borderId="1" xfId="2" applyFont="1" applyBorder="1" applyAlignment="1">
      <alignment horizontal="center"/>
    </xf>
    <xf numFmtId="39" fontId="8" fillId="2" borderId="0" xfId="2" applyNumberFormat="1" applyFont="1" applyFill="1" applyBorder="1"/>
    <xf numFmtId="0" fontId="3" fillId="0" borderId="0" xfId="0" applyFont="1" applyAlignment="1">
      <alignment horizontal="right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1;&#3637;2563/01%20&#3611;&#3619;&#3632;&#3592;&#3635;&#3648;&#3604;&#3639;&#3629;&#3609;63%20&#3605;.&#3588;.%20(kai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1;&#3637;2563/09%20&#3611;&#3619;&#3632;&#3592;&#3635;&#3648;&#3604;&#3639;&#3629;&#3609;63%20&#3617;&#3636;.&#3618;.%20(&#3605;&#3634;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1;&#3637;2563/10%20&#3611;&#3619;&#3632;&#3592;&#3635;&#3648;&#3604;&#3639;&#3629;&#3609;63%20&#3585;.&#3588;.%20(Wilaaa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1;&#3637;2563/11%20&#3611;&#3619;&#3632;&#3592;&#3635;&#3648;&#3604;&#3639;&#3629;&#3609;63%20&#3626;.&#3588;.%20(&#3649;&#3585;&#3657;&#3623;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1;&#3637;2563/12%20&#3611;&#3619;&#3632;&#3592;&#3635;&#3648;&#3604;&#3639;&#3629;&#3609;63%20&#3585;.&#3618;.(final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1;&#3637;2563/02%20&#3611;&#3619;&#3632;&#3592;&#3635;&#3648;&#3604;&#3639;&#3629;&#3609;63%20&#3614;.&#3618;.%20(Lek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-PC\Desktop\02&#3611;&#3619;&#3632;&#3592;&#3635;&#3623;&#3633;&#3609;63%20&#3614;.&#3618;.%20(Lek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1;&#3637;2563/03%20&#3611;&#3619;&#3632;&#3592;&#3635;&#3648;&#3604;&#3639;&#3629;&#3609;63%20&#3608;.&#3588;.%20(neng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1;&#3637;2563/04%20&#3611;&#3619;&#3632;&#3592;&#3635;&#3648;&#3604;&#3639;&#3629;&#3609;63%20&#3617;.&#3588;.%20(&#3627;&#3619;&#3637;&#3604;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1;&#3637;2563/05%20&#3611;&#3619;&#3632;&#3592;&#3635;&#3648;&#3604;&#3639;&#3629;&#3609;63%20&#3585;.&#3614;.%20(bar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1;&#3637;2563/06%20&#3611;&#3619;&#3632;&#3592;&#3635;&#3648;&#3604;&#3639;&#3629;&#3609;63%20&#3617;&#3637;.&#3588;.%20(bat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1;&#3637;2563/07%20&#3611;&#3619;&#3632;&#3592;&#3635;&#3648;&#3604;&#3639;&#3629;&#3609;63%20&#3648;&#3617;.&#3618;.%20(&#3609;&#3585;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1;&#3637;2563/08%20&#3611;&#3619;&#3632;&#3592;&#3635;&#3648;&#3604;&#3639;&#3629;&#3609;63%20&#3614;.&#3588;.%20(&#3607;&#3633;&#3610;&#3607;&#3636;&#3617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ีย์ประจำเดือน"/>
      <sheetName val="เช็คขัดข้อง"/>
      <sheetName val="ประจำเดือนรวมเช็คไม่ต้องคีย์"/>
      <sheetName val="รายงานประจำเดือน"/>
      <sheetName val="รายได้ี่จัดเก็บเองไม่ต้องคีย์"/>
      <sheetName val="MIS"/>
      <sheetName val="เปรียบเทียบ(ทำเก็บไว้-ไม่ส่ง)"/>
      <sheetName val="Sheet1"/>
    </sheetNames>
    <sheetDataSet>
      <sheetData sheetId="0" refreshError="1"/>
      <sheetData sheetId="1" refreshError="1"/>
      <sheetData sheetId="2">
        <row r="2">
          <cell r="A2">
            <v>43739</v>
          </cell>
        </row>
        <row r="89">
          <cell r="B89">
            <v>1683392.87</v>
          </cell>
          <cell r="C89">
            <v>468982168.84999996</v>
          </cell>
          <cell r="D89">
            <v>12517617.93</v>
          </cell>
          <cell r="E89">
            <v>69952</v>
          </cell>
          <cell r="F89">
            <v>17867053.649999999</v>
          </cell>
          <cell r="G89">
            <v>1801924.25</v>
          </cell>
          <cell r="H89">
            <v>0</v>
          </cell>
          <cell r="I89">
            <v>448875790.25</v>
          </cell>
          <cell r="J89">
            <v>0</v>
          </cell>
          <cell r="K89">
            <v>0</v>
          </cell>
          <cell r="L89">
            <v>0</v>
          </cell>
          <cell r="M89">
            <v>3376204920</v>
          </cell>
          <cell r="N89">
            <v>286481313.52999997</v>
          </cell>
          <cell r="O89">
            <v>78451</v>
          </cell>
          <cell r="P89">
            <v>13480</v>
          </cell>
          <cell r="Q89">
            <v>15366868.75</v>
          </cell>
          <cell r="S89">
            <v>49524290</v>
          </cell>
          <cell r="T89">
            <v>3127550</v>
          </cell>
          <cell r="U89">
            <v>2373743.91</v>
          </cell>
          <cell r="V89">
            <v>5208064.4900000012</v>
          </cell>
          <cell r="W89">
            <v>0</v>
          </cell>
          <cell r="X89">
            <v>7378019</v>
          </cell>
          <cell r="Y89">
            <v>65870</v>
          </cell>
          <cell r="Z89">
            <v>1039550</v>
          </cell>
          <cell r="AA89">
            <v>0</v>
          </cell>
          <cell r="AB89">
            <v>750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15162990.300000001</v>
          </cell>
          <cell r="AJ89">
            <v>2201177</v>
          </cell>
          <cell r="AK89">
            <v>17995</v>
          </cell>
          <cell r="AL89">
            <v>235000</v>
          </cell>
          <cell r="AM89">
            <v>20500</v>
          </cell>
          <cell r="AN89">
            <v>333850</v>
          </cell>
          <cell r="AO89">
            <v>1459439</v>
          </cell>
          <cell r="AP89">
            <v>9464197.75</v>
          </cell>
          <cell r="AQ89">
            <v>0</v>
          </cell>
          <cell r="AR89">
            <v>875009</v>
          </cell>
          <cell r="AS89">
            <v>19950</v>
          </cell>
          <cell r="AT89">
            <v>55460</v>
          </cell>
          <cell r="AU89">
            <v>435422</v>
          </cell>
          <cell r="AV89">
            <v>208190</v>
          </cell>
          <cell r="AW89">
            <v>7800</v>
          </cell>
          <cell r="AX89">
            <v>388740</v>
          </cell>
          <cell r="AY89">
            <v>981570</v>
          </cell>
          <cell r="AZ89">
            <v>0</v>
          </cell>
          <cell r="BA89">
            <v>670085</v>
          </cell>
          <cell r="BB89">
            <v>12175</v>
          </cell>
          <cell r="BC89">
            <v>0</v>
          </cell>
          <cell r="BD89">
            <v>0</v>
          </cell>
          <cell r="BE89">
            <v>1405</v>
          </cell>
          <cell r="BG89">
            <v>9343114.379999999</v>
          </cell>
          <cell r="BH89">
            <v>6720</v>
          </cell>
          <cell r="BI89">
            <v>41295578.829999991</v>
          </cell>
          <cell r="BJ89">
            <v>0</v>
          </cell>
          <cell r="BL89">
            <v>0</v>
          </cell>
          <cell r="BM89">
            <v>0</v>
          </cell>
          <cell r="BO89">
            <v>29967898.050000001</v>
          </cell>
          <cell r="BP89">
            <v>903800</v>
          </cell>
          <cell r="BQ89">
            <v>20178145.41</v>
          </cell>
          <cell r="BR89">
            <v>317246</v>
          </cell>
          <cell r="BS89">
            <v>1349162.7</v>
          </cell>
          <cell r="BT89">
            <v>959014.76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CA89">
            <v>0</v>
          </cell>
        </row>
        <row r="91">
          <cell r="B91">
            <v>1683392.87</v>
          </cell>
          <cell r="C91">
            <v>468982168.84999996</v>
          </cell>
          <cell r="D91">
            <v>12517617.93</v>
          </cell>
          <cell r="E91">
            <v>69952</v>
          </cell>
          <cell r="F91">
            <v>17867053.649999999</v>
          </cell>
          <cell r="I91">
            <v>448875790.25</v>
          </cell>
          <cell r="J91">
            <v>0</v>
          </cell>
          <cell r="K91">
            <v>0</v>
          </cell>
          <cell r="L91">
            <v>0</v>
          </cell>
          <cell r="M91">
            <v>3376204920</v>
          </cell>
          <cell r="N91">
            <v>286481313.52999997</v>
          </cell>
          <cell r="O91">
            <v>78451</v>
          </cell>
          <cell r="P91">
            <v>13480</v>
          </cell>
          <cell r="Q91">
            <v>15366868.75</v>
          </cell>
          <cell r="S91">
            <v>49524290</v>
          </cell>
          <cell r="T91">
            <v>3127550</v>
          </cell>
          <cell r="U91">
            <v>2373743.91</v>
          </cell>
          <cell r="V91">
            <v>5208064.4900000012</v>
          </cell>
          <cell r="W91">
            <v>0</v>
          </cell>
          <cell r="X91">
            <v>7378019</v>
          </cell>
          <cell r="Y91">
            <v>65870</v>
          </cell>
          <cell r="Z91">
            <v>1039550</v>
          </cell>
          <cell r="AA91">
            <v>0</v>
          </cell>
          <cell r="AB91">
            <v>750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15162990.300000001</v>
          </cell>
          <cell r="AJ91">
            <v>2201177</v>
          </cell>
          <cell r="AK91">
            <v>17995</v>
          </cell>
          <cell r="AL91">
            <v>235000</v>
          </cell>
          <cell r="AM91">
            <v>20500</v>
          </cell>
          <cell r="AN91">
            <v>333850</v>
          </cell>
          <cell r="AO91">
            <v>1459439</v>
          </cell>
          <cell r="AP91">
            <v>9464197.75</v>
          </cell>
          <cell r="AQ91">
            <v>0</v>
          </cell>
          <cell r="AR91">
            <v>875009</v>
          </cell>
          <cell r="AS91">
            <v>19950</v>
          </cell>
          <cell r="AT91">
            <v>55460</v>
          </cell>
          <cell r="AU91">
            <v>435422</v>
          </cell>
          <cell r="AV91">
            <v>208190</v>
          </cell>
          <cell r="AW91">
            <v>7800</v>
          </cell>
          <cell r="AX91">
            <v>388740</v>
          </cell>
          <cell r="AY91">
            <v>981570</v>
          </cell>
          <cell r="AZ91">
            <v>0</v>
          </cell>
          <cell r="BA91">
            <v>670085</v>
          </cell>
          <cell r="BB91">
            <v>12175</v>
          </cell>
          <cell r="BC91">
            <v>0</v>
          </cell>
          <cell r="BD91">
            <v>0</v>
          </cell>
          <cell r="BE91">
            <v>1405</v>
          </cell>
          <cell r="BG91">
            <v>9343114.379999999</v>
          </cell>
          <cell r="BH91">
            <v>6720</v>
          </cell>
          <cell r="BI91">
            <v>41295578.829999991</v>
          </cell>
          <cell r="BJ91">
            <v>0</v>
          </cell>
          <cell r="BL91">
            <v>0</v>
          </cell>
          <cell r="BM91">
            <v>0</v>
          </cell>
          <cell r="BO91">
            <v>29967898.050000001</v>
          </cell>
          <cell r="BP91">
            <v>903800</v>
          </cell>
          <cell r="BQ91">
            <v>20178145.41</v>
          </cell>
          <cell r="BR91">
            <v>317246</v>
          </cell>
          <cell r="BS91">
            <v>1349162.7</v>
          </cell>
          <cell r="BT91">
            <v>959014.76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CA91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ีย์ประจำเดือน"/>
      <sheetName val="เช็คขัดข้อง"/>
      <sheetName val="ประจำเดือนรวมเช็คไม่ต้องคีย์"/>
      <sheetName val="รายงานประจำเดือน"/>
      <sheetName val="รายได้ี่จัดเก็บเองไม่ต้องคีย์"/>
      <sheetName val="MIS"/>
      <sheetName val="เปรียบเทียบ(ทำเก็บไว้-ไม่ส่ง)"/>
      <sheetName val="Sheet1"/>
    </sheetNames>
    <sheetDataSet>
      <sheetData sheetId="0" refreshError="1"/>
      <sheetData sheetId="1" refreshError="1"/>
      <sheetData sheetId="2">
        <row r="2">
          <cell r="A2">
            <v>43983</v>
          </cell>
        </row>
        <row r="89">
          <cell r="B89">
            <v>2869087.87</v>
          </cell>
          <cell r="C89">
            <v>49924696.220000006</v>
          </cell>
          <cell r="D89">
            <v>81855708.640000015</v>
          </cell>
          <cell r="E89">
            <v>67024</v>
          </cell>
          <cell r="F89">
            <v>14364062.5</v>
          </cell>
          <cell r="G89">
            <v>0</v>
          </cell>
          <cell r="H89">
            <v>0</v>
          </cell>
          <cell r="I89">
            <v>2927515708.7399998</v>
          </cell>
          <cell r="J89">
            <v>326321515.16000003</v>
          </cell>
          <cell r="K89">
            <v>0</v>
          </cell>
          <cell r="L89">
            <v>452180145.34999996</v>
          </cell>
          <cell r="M89">
            <v>770780744</v>
          </cell>
          <cell r="N89">
            <v>220574934.40000001</v>
          </cell>
          <cell r="O89">
            <v>32867.5</v>
          </cell>
          <cell r="P89">
            <v>0</v>
          </cell>
          <cell r="Q89">
            <v>3542985</v>
          </cell>
          <cell r="S89">
            <v>52354044</v>
          </cell>
          <cell r="T89">
            <v>3195350</v>
          </cell>
          <cell r="U89">
            <v>2161063.5</v>
          </cell>
          <cell r="V89">
            <v>4301391.4300000006</v>
          </cell>
          <cell r="W89">
            <v>0</v>
          </cell>
          <cell r="X89">
            <v>5907550</v>
          </cell>
          <cell r="Y89">
            <v>70720</v>
          </cell>
          <cell r="Z89">
            <v>802000</v>
          </cell>
          <cell r="AA89">
            <v>4000</v>
          </cell>
          <cell r="AB89">
            <v>1500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8991157.5</v>
          </cell>
          <cell r="AJ89">
            <v>1769220</v>
          </cell>
          <cell r="AK89">
            <v>4600</v>
          </cell>
          <cell r="AL89">
            <v>219000</v>
          </cell>
          <cell r="AM89">
            <v>12000</v>
          </cell>
          <cell r="AN89">
            <v>89100</v>
          </cell>
          <cell r="AO89">
            <v>1058309</v>
          </cell>
          <cell r="AP89">
            <v>11819000</v>
          </cell>
          <cell r="AQ89">
            <v>0</v>
          </cell>
          <cell r="AR89">
            <v>1634067</v>
          </cell>
          <cell r="AS89">
            <v>36879</v>
          </cell>
          <cell r="AT89">
            <v>0</v>
          </cell>
          <cell r="AU89">
            <v>258990</v>
          </cell>
          <cell r="AV89">
            <v>6000</v>
          </cell>
          <cell r="AW89">
            <v>0</v>
          </cell>
          <cell r="AX89">
            <v>833100</v>
          </cell>
          <cell r="AY89">
            <v>850255</v>
          </cell>
          <cell r="AZ89">
            <v>0</v>
          </cell>
          <cell r="BA89">
            <v>446300</v>
          </cell>
          <cell r="BB89">
            <v>18575</v>
          </cell>
          <cell r="BC89">
            <v>0</v>
          </cell>
          <cell r="BD89">
            <v>0</v>
          </cell>
          <cell r="BE89">
            <v>750</v>
          </cell>
          <cell r="BG89">
            <v>9243417.9000000004</v>
          </cell>
          <cell r="BH89">
            <v>0</v>
          </cell>
          <cell r="BI89">
            <v>91061393.470000014</v>
          </cell>
          <cell r="BJ89">
            <v>0</v>
          </cell>
          <cell r="BL89">
            <v>0</v>
          </cell>
          <cell r="BM89">
            <v>0</v>
          </cell>
          <cell r="BO89">
            <v>1601760.0999999999</v>
          </cell>
          <cell r="BP89">
            <v>227500</v>
          </cell>
          <cell r="BQ89">
            <v>10634794.430000002</v>
          </cell>
          <cell r="BR89">
            <v>360319.23</v>
          </cell>
          <cell r="BS89">
            <v>8229753</v>
          </cell>
          <cell r="BT89">
            <v>1443341.41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CA89">
            <v>140600000</v>
          </cell>
        </row>
        <row r="91">
          <cell r="B91">
            <v>14751820.990000002</v>
          </cell>
          <cell r="C91">
            <v>1437545027.1200004</v>
          </cell>
          <cell r="D91">
            <v>745252066.96000004</v>
          </cell>
          <cell r="E91">
            <v>602576</v>
          </cell>
          <cell r="F91">
            <v>148521223.84999999</v>
          </cell>
          <cell r="G91">
            <v>9589949.75</v>
          </cell>
          <cell r="I91">
            <v>20130081590.050003</v>
          </cell>
          <cell r="J91">
            <v>9954317765.6200008</v>
          </cell>
          <cell r="K91">
            <v>0</v>
          </cell>
          <cell r="L91">
            <v>3313494137.0300002</v>
          </cell>
          <cell r="M91">
            <v>10772473750</v>
          </cell>
          <cell r="N91">
            <v>2611870632.0700002</v>
          </cell>
          <cell r="O91">
            <v>4981277.5</v>
          </cell>
          <cell r="P91">
            <v>142030</v>
          </cell>
          <cell r="Q91">
            <v>81204060.659999996</v>
          </cell>
          <cell r="S91">
            <v>442968264.74000001</v>
          </cell>
          <cell r="T91">
            <v>27356040</v>
          </cell>
          <cell r="U91">
            <v>29460961.209999997</v>
          </cell>
          <cell r="V91">
            <v>42150388.169999994</v>
          </cell>
          <cell r="W91">
            <v>2000</v>
          </cell>
          <cell r="X91">
            <v>48966017</v>
          </cell>
          <cell r="Y91">
            <v>556010</v>
          </cell>
          <cell r="Z91">
            <v>8205200</v>
          </cell>
          <cell r="AA91">
            <v>11000</v>
          </cell>
          <cell r="AB91">
            <v>24750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107464692.34999999</v>
          </cell>
          <cell r="AJ91">
            <v>15779549</v>
          </cell>
          <cell r="AK91">
            <v>143330</v>
          </cell>
          <cell r="AL91">
            <v>2205450</v>
          </cell>
          <cell r="AM91">
            <v>161000</v>
          </cell>
          <cell r="AN91">
            <v>1145470</v>
          </cell>
          <cell r="AO91">
            <v>10595168</v>
          </cell>
          <cell r="AP91">
            <v>92447728.25</v>
          </cell>
          <cell r="AQ91">
            <v>0</v>
          </cell>
          <cell r="AR91">
            <v>12146801</v>
          </cell>
          <cell r="AS91">
            <v>208109</v>
          </cell>
          <cell r="AT91">
            <v>388610</v>
          </cell>
          <cell r="AU91">
            <v>2769055</v>
          </cell>
          <cell r="AV91">
            <v>1294450</v>
          </cell>
          <cell r="AW91">
            <v>22200</v>
          </cell>
          <cell r="AX91">
            <v>4907032</v>
          </cell>
          <cell r="AY91">
            <v>9475855</v>
          </cell>
          <cell r="AZ91">
            <v>2120</v>
          </cell>
          <cell r="BA91">
            <v>4330650</v>
          </cell>
          <cell r="BB91">
            <v>89225</v>
          </cell>
          <cell r="BC91">
            <v>0</v>
          </cell>
          <cell r="BD91">
            <v>0</v>
          </cell>
          <cell r="BE91">
            <v>21057</v>
          </cell>
          <cell r="BG91">
            <v>116333313.99000001</v>
          </cell>
          <cell r="BH91">
            <v>103740</v>
          </cell>
          <cell r="BI91">
            <v>679831141.12000012</v>
          </cell>
          <cell r="BJ91">
            <v>0</v>
          </cell>
          <cell r="BL91">
            <v>0</v>
          </cell>
          <cell r="BM91">
            <v>0</v>
          </cell>
          <cell r="BO91">
            <v>93359070.750000015</v>
          </cell>
          <cell r="BP91">
            <v>4567200</v>
          </cell>
          <cell r="BQ91">
            <v>808430365.83999979</v>
          </cell>
          <cell r="BR91">
            <v>7289574.0899999999</v>
          </cell>
          <cell r="BS91">
            <v>21860800.699999999</v>
          </cell>
          <cell r="BT91">
            <v>24700568.079999998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CA91">
            <v>140600000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ีย์ประจำเดือน"/>
      <sheetName val="เช็คขัดข้อง"/>
      <sheetName val="ประจำเดือนรวมเช็คไม่ต้องคีย์"/>
      <sheetName val="รายงานประจำเดือน"/>
      <sheetName val="รายได้ี่จัดเก็บเองไม่ต้องคีย์"/>
      <sheetName val="MIS"/>
      <sheetName val="เปรียบเทียบ(ทำเก็บไว้-ไม่ส่ง)"/>
      <sheetName val="Sheet1"/>
    </sheetNames>
    <sheetDataSet>
      <sheetData sheetId="0" refreshError="1"/>
      <sheetData sheetId="1" refreshError="1"/>
      <sheetData sheetId="2">
        <row r="2">
          <cell r="A2">
            <v>44013</v>
          </cell>
        </row>
        <row r="89">
          <cell r="B89">
            <v>2152980.92</v>
          </cell>
          <cell r="C89">
            <v>58626290.049999997</v>
          </cell>
          <cell r="D89">
            <v>53239711.43</v>
          </cell>
          <cell r="E89">
            <v>60312</v>
          </cell>
          <cell r="F89">
            <v>15465609.82</v>
          </cell>
          <cell r="G89">
            <v>0</v>
          </cell>
          <cell r="H89">
            <v>2005536.8399999999</v>
          </cell>
          <cell r="I89">
            <v>390408497.06999999</v>
          </cell>
          <cell r="J89">
            <v>349657737.45999998</v>
          </cell>
          <cell r="K89">
            <v>0</v>
          </cell>
          <cell r="L89">
            <v>0</v>
          </cell>
          <cell r="M89">
            <v>599425691</v>
          </cell>
          <cell r="N89">
            <v>505844482.73000002</v>
          </cell>
          <cell r="O89">
            <v>83989.5</v>
          </cell>
          <cell r="P89">
            <v>0</v>
          </cell>
          <cell r="Q89">
            <v>5288500</v>
          </cell>
          <cell r="S89">
            <v>51533665</v>
          </cell>
          <cell r="T89">
            <v>3026350</v>
          </cell>
          <cell r="U89">
            <v>1917427.08</v>
          </cell>
          <cell r="V89">
            <v>4523307.37</v>
          </cell>
          <cell r="W89">
            <v>0</v>
          </cell>
          <cell r="X89">
            <v>5395980</v>
          </cell>
          <cell r="Y89">
            <v>71750</v>
          </cell>
          <cell r="Z89">
            <v>922650</v>
          </cell>
          <cell r="AA89">
            <v>20750</v>
          </cell>
          <cell r="AB89">
            <v>6625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8704438.1999999993</v>
          </cell>
          <cell r="AJ89">
            <v>1752650</v>
          </cell>
          <cell r="AK89">
            <v>6645</v>
          </cell>
          <cell r="AL89">
            <v>328800</v>
          </cell>
          <cell r="AM89">
            <v>3000</v>
          </cell>
          <cell r="AN89">
            <v>100000</v>
          </cell>
          <cell r="AO89">
            <v>1186907.3999999999</v>
          </cell>
          <cell r="AP89">
            <v>8036758</v>
          </cell>
          <cell r="AQ89">
            <v>0</v>
          </cell>
          <cell r="AR89">
            <v>1544485</v>
          </cell>
          <cell r="AS89">
            <v>23325</v>
          </cell>
          <cell r="AT89">
            <v>26170</v>
          </cell>
          <cell r="AU89">
            <v>714093</v>
          </cell>
          <cell r="AV89">
            <v>37500</v>
          </cell>
          <cell r="AW89">
            <v>0</v>
          </cell>
          <cell r="AX89">
            <v>299300</v>
          </cell>
          <cell r="AY89">
            <v>910675</v>
          </cell>
          <cell r="AZ89">
            <v>0</v>
          </cell>
          <cell r="BA89">
            <v>359070</v>
          </cell>
          <cell r="BB89">
            <v>3750</v>
          </cell>
          <cell r="BC89">
            <v>0</v>
          </cell>
          <cell r="BD89">
            <v>0</v>
          </cell>
          <cell r="BE89">
            <v>27520</v>
          </cell>
          <cell r="BG89">
            <v>10705395.9</v>
          </cell>
          <cell r="BH89">
            <v>5796348</v>
          </cell>
          <cell r="BI89">
            <v>73979233.549999982</v>
          </cell>
          <cell r="BJ89">
            <v>0</v>
          </cell>
          <cell r="BL89">
            <v>0</v>
          </cell>
          <cell r="BM89">
            <v>0</v>
          </cell>
          <cell r="BO89">
            <v>205961.84999999998</v>
          </cell>
          <cell r="BP89">
            <v>429300</v>
          </cell>
          <cell r="BQ89">
            <v>398988121.09000009</v>
          </cell>
          <cell r="BR89">
            <v>-138542.40999999997</v>
          </cell>
          <cell r="BS89">
            <v>3258306</v>
          </cell>
          <cell r="BT89">
            <v>2138964.2800000003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CA89">
            <v>0</v>
          </cell>
        </row>
        <row r="91">
          <cell r="B91">
            <v>16904801.91</v>
          </cell>
          <cell r="C91">
            <v>1496171317.1700001</v>
          </cell>
          <cell r="D91">
            <v>798491778.3900001</v>
          </cell>
          <cell r="E91">
            <v>662888</v>
          </cell>
          <cell r="F91">
            <v>163986833.66999999</v>
          </cell>
          <cell r="G91">
            <v>9589949.75</v>
          </cell>
          <cell r="I91">
            <v>20520490087.120003</v>
          </cell>
          <cell r="J91">
            <v>10303975503.08</v>
          </cell>
          <cell r="K91">
            <v>0</v>
          </cell>
          <cell r="L91">
            <v>3313494137.0300002</v>
          </cell>
          <cell r="M91">
            <v>11371899441</v>
          </cell>
          <cell r="N91">
            <v>3117715114.8000002</v>
          </cell>
          <cell r="O91">
            <v>5065267</v>
          </cell>
          <cell r="P91">
            <v>142030</v>
          </cell>
          <cell r="Q91">
            <v>86492560.659999996</v>
          </cell>
          <cell r="S91">
            <v>494501929.74000001</v>
          </cell>
          <cell r="T91">
            <v>30382390</v>
          </cell>
          <cell r="U91">
            <v>31378388.289999999</v>
          </cell>
          <cell r="V91">
            <v>46673695.539999992</v>
          </cell>
          <cell r="W91">
            <v>2000</v>
          </cell>
          <cell r="X91">
            <v>54361997</v>
          </cell>
          <cell r="Y91">
            <v>627760</v>
          </cell>
          <cell r="Z91">
            <v>9127850</v>
          </cell>
          <cell r="AA91">
            <v>31750</v>
          </cell>
          <cell r="AB91">
            <v>31375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116169130.55000001</v>
          </cell>
          <cell r="AJ91">
            <v>17532199</v>
          </cell>
          <cell r="AK91">
            <v>149975</v>
          </cell>
          <cell r="AL91">
            <v>2534250</v>
          </cell>
          <cell r="AM91">
            <v>164000</v>
          </cell>
          <cell r="AN91">
            <v>1245470</v>
          </cell>
          <cell r="AO91">
            <v>11782075.4</v>
          </cell>
          <cell r="AP91">
            <v>100484486.25</v>
          </cell>
          <cell r="AQ91">
            <v>0</v>
          </cell>
          <cell r="AR91">
            <v>13691286</v>
          </cell>
          <cell r="AS91">
            <v>231434</v>
          </cell>
          <cell r="AT91">
            <v>414780</v>
          </cell>
          <cell r="AU91">
            <v>3483148</v>
          </cell>
          <cell r="AV91">
            <v>1331950</v>
          </cell>
          <cell r="AW91">
            <v>22200</v>
          </cell>
          <cell r="AX91">
            <v>5206332</v>
          </cell>
          <cell r="AY91">
            <v>10386530</v>
          </cell>
          <cell r="AZ91">
            <v>2120</v>
          </cell>
          <cell r="BA91">
            <v>4689720</v>
          </cell>
          <cell r="BB91">
            <v>92975</v>
          </cell>
          <cell r="BC91">
            <v>0</v>
          </cell>
          <cell r="BD91">
            <v>0</v>
          </cell>
          <cell r="BE91">
            <v>48577</v>
          </cell>
          <cell r="BG91">
            <v>127038709.89000002</v>
          </cell>
          <cell r="BH91">
            <v>5900088</v>
          </cell>
          <cell r="BI91">
            <v>753810374.67000008</v>
          </cell>
          <cell r="BJ91">
            <v>0</v>
          </cell>
          <cell r="BL91">
            <v>0</v>
          </cell>
          <cell r="BM91">
            <v>0</v>
          </cell>
          <cell r="BO91">
            <v>93565032.600000009</v>
          </cell>
          <cell r="BP91">
            <v>4996500</v>
          </cell>
          <cell r="BQ91">
            <v>1207418486.9299998</v>
          </cell>
          <cell r="BR91">
            <v>7151031.6799999997</v>
          </cell>
          <cell r="BS91">
            <v>25119106.699999999</v>
          </cell>
          <cell r="BT91">
            <v>26839532.359999999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CA91">
            <v>140600000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ีย์ประจำเดือน"/>
      <sheetName val="เช็คขัดข้อง"/>
      <sheetName val="ประจำเดือนรวมเช็คไม่ต้องคีย์"/>
      <sheetName val="รายงานประจำเดือน"/>
      <sheetName val="รายได้ี่จัดเก็บเองไม่ต้องคีย์"/>
      <sheetName val="MIS"/>
      <sheetName val="เปรียบเทียบ(ทำเก็บไว้-ไม่ส่ง)"/>
      <sheetName val="Sheet1"/>
    </sheetNames>
    <sheetDataSet>
      <sheetData sheetId="0" refreshError="1"/>
      <sheetData sheetId="1" refreshError="1"/>
      <sheetData sheetId="2">
        <row r="2">
          <cell r="A2">
            <v>44044</v>
          </cell>
        </row>
        <row r="89">
          <cell r="B89">
            <v>6221618.6600000001</v>
          </cell>
          <cell r="C89">
            <v>62817238.240000002</v>
          </cell>
          <cell r="D89">
            <v>43494163.959999993</v>
          </cell>
          <cell r="E89">
            <v>60334</v>
          </cell>
          <cell r="F89">
            <v>16945683.859999999</v>
          </cell>
          <cell r="G89">
            <v>0</v>
          </cell>
          <cell r="H89">
            <v>1013821108.42</v>
          </cell>
          <cell r="I89">
            <v>2539308060.96</v>
          </cell>
          <cell r="J89">
            <v>1146177045.3800001</v>
          </cell>
          <cell r="K89">
            <v>0</v>
          </cell>
          <cell r="L89">
            <v>264442561.62</v>
          </cell>
          <cell r="M89">
            <v>894745870</v>
          </cell>
          <cell r="N89">
            <v>317646021.13999999</v>
          </cell>
          <cell r="O89">
            <v>170449</v>
          </cell>
          <cell r="P89">
            <v>0</v>
          </cell>
          <cell r="Q89">
            <v>7220150</v>
          </cell>
          <cell r="S89">
            <v>59060840</v>
          </cell>
          <cell r="T89">
            <v>3023830</v>
          </cell>
          <cell r="U89">
            <v>3770415</v>
          </cell>
          <cell r="V89">
            <v>4342038.62</v>
          </cell>
          <cell r="W89">
            <v>0</v>
          </cell>
          <cell r="X89">
            <v>5608210</v>
          </cell>
          <cell r="Y89">
            <v>74601</v>
          </cell>
          <cell r="Z89">
            <v>747550</v>
          </cell>
          <cell r="AA89">
            <v>49250</v>
          </cell>
          <cell r="AB89">
            <v>14625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11479033.600000001</v>
          </cell>
          <cell r="AJ89">
            <v>1778865</v>
          </cell>
          <cell r="AK89">
            <v>9095</v>
          </cell>
          <cell r="AL89">
            <v>185150</v>
          </cell>
          <cell r="AM89">
            <v>4500</v>
          </cell>
          <cell r="AN89">
            <v>92500</v>
          </cell>
          <cell r="AO89">
            <v>1132107</v>
          </cell>
          <cell r="AP89">
            <v>10183156</v>
          </cell>
          <cell r="AQ89">
            <v>0</v>
          </cell>
          <cell r="AR89">
            <v>1638019</v>
          </cell>
          <cell r="AS89">
            <v>32050</v>
          </cell>
          <cell r="AT89">
            <v>38780</v>
          </cell>
          <cell r="AU89">
            <v>234490</v>
          </cell>
          <cell r="AV89">
            <v>45800</v>
          </cell>
          <cell r="AW89">
            <v>0</v>
          </cell>
          <cell r="AX89">
            <v>240150</v>
          </cell>
          <cell r="AY89">
            <v>743410</v>
          </cell>
          <cell r="AZ89">
            <v>0</v>
          </cell>
          <cell r="BA89">
            <v>778150</v>
          </cell>
          <cell r="BB89">
            <v>12700</v>
          </cell>
          <cell r="BC89">
            <v>0</v>
          </cell>
          <cell r="BD89">
            <v>0</v>
          </cell>
          <cell r="BE89">
            <v>0</v>
          </cell>
          <cell r="BG89">
            <v>9301436.6999999993</v>
          </cell>
          <cell r="BH89">
            <v>0</v>
          </cell>
          <cell r="BI89">
            <v>60383019.309999995</v>
          </cell>
          <cell r="BJ89">
            <v>0</v>
          </cell>
          <cell r="BL89">
            <v>0</v>
          </cell>
          <cell r="BM89">
            <v>4410000</v>
          </cell>
          <cell r="BO89">
            <v>798314.14000000013</v>
          </cell>
          <cell r="BP89">
            <v>415200</v>
          </cell>
          <cell r="BQ89">
            <v>7323971.8399999999</v>
          </cell>
          <cell r="BR89">
            <v>1587659.23</v>
          </cell>
          <cell r="BS89">
            <v>4566930</v>
          </cell>
          <cell r="BT89">
            <v>904052.32000000007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CA89">
            <v>3543975216</v>
          </cell>
        </row>
        <row r="91">
          <cell r="B91">
            <v>23126420.57</v>
          </cell>
          <cell r="C91">
            <v>1558988555.4100001</v>
          </cell>
          <cell r="D91">
            <v>841985942.35000002</v>
          </cell>
          <cell r="E91">
            <v>723222</v>
          </cell>
          <cell r="F91">
            <v>180932517.53</v>
          </cell>
          <cell r="G91">
            <v>9589949.75</v>
          </cell>
          <cell r="H91">
            <v>1015826645.26</v>
          </cell>
          <cell r="I91">
            <v>23059798148.080002</v>
          </cell>
          <cell r="J91">
            <v>11450152548.459999</v>
          </cell>
          <cell r="K91">
            <v>0</v>
          </cell>
          <cell r="L91">
            <v>3577936698.6500001</v>
          </cell>
          <cell r="M91">
            <v>12266645311</v>
          </cell>
          <cell r="N91">
            <v>3435361135.9400001</v>
          </cell>
          <cell r="O91">
            <v>5235716</v>
          </cell>
          <cell r="P91">
            <v>142030</v>
          </cell>
          <cell r="Q91">
            <v>93712710.659999996</v>
          </cell>
          <cell r="S91">
            <v>553562769.74000001</v>
          </cell>
          <cell r="T91">
            <v>33406220</v>
          </cell>
          <cell r="U91">
            <v>35148803.289999999</v>
          </cell>
          <cell r="V91">
            <v>51015734.159999989</v>
          </cell>
          <cell r="W91">
            <v>2000</v>
          </cell>
          <cell r="X91">
            <v>59970207</v>
          </cell>
          <cell r="Y91">
            <v>702361</v>
          </cell>
          <cell r="Z91">
            <v>9875400</v>
          </cell>
          <cell r="AA91">
            <v>81000</v>
          </cell>
          <cell r="AB91">
            <v>46000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127648164.15000001</v>
          </cell>
          <cell r="AJ91">
            <v>19311064</v>
          </cell>
          <cell r="AK91">
            <v>159070</v>
          </cell>
          <cell r="AL91">
            <v>2719400</v>
          </cell>
          <cell r="AM91">
            <v>168500</v>
          </cell>
          <cell r="AN91">
            <v>1337970</v>
          </cell>
          <cell r="AO91">
            <v>12914182.4</v>
          </cell>
          <cell r="AP91">
            <v>110667642.25</v>
          </cell>
          <cell r="AQ91">
            <v>0</v>
          </cell>
          <cell r="AR91">
            <v>15329305</v>
          </cell>
          <cell r="AS91">
            <v>263484</v>
          </cell>
          <cell r="AT91">
            <v>453560</v>
          </cell>
          <cell r="AU91">
            <v>3717638</v>
          </cell>
          <cell r="AV91">
            <v>1377750</v>
          </cell>
          <cell r="AW91">
            <v>22200</v>
          </cell>
          <cell r="AX91">
            <v>5446482</v>
          </cell>
          <cell r="AY91">
            <v>11129940</v>
          </cell>
          <cell r="AZ91">
            <v>2120</v>
          </cell>
          <cell r="BA91">
            <v>5467870</v>
          </cell>
          <cell r="BB91">
            <v>105675</v>
          </cell>
          <cell r="BC91">
            <v>0</v>
          </cell>
          <cell r="BD91">
            <v>0</v>
          </cell>
          <cell r="BE91">
            <v>48577</v>
          </cell>
          <cell r="BG91">
            <v>136340146.59</v>
          </cell>
          <cell r="BH91">
            <v>5900088</v>
          </cell>
          <cell r="BI91">
            <v>814193393.9799999</v>
          </cell>
          <cell r="BJ91">
            <v>0</v>
          </cell>
          <cell r="BL91">
            <v>0</v>
          </cell>
          <cell r="BM91">
            <v>4410000</v>
          </cell>
          <cell r="BO91">
            <v>94363346.739999995</v>
          </cell>
          <cell r="BP91">
            <v>5411700</v>
          </cell>
          <cell r="BQ91">
            <v>1214742458.77</v>
          </cell>
          <cell r="BR91">
            <v>8738690.9100000001</v>
          </cell>
          <cell r="BS91">
            <v>29686036.699999999</v>
          </cell>
          <cell r="BT91">
            <v>27743584.68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CA91">
            <v>3684575216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ีย์ประจำเดือน"/>
      <sheetName val="เช็คขัดข้อง"/>
      <sheetName val="ประจำเดือนรวมเช็คไม่ต้องคีย์"/>
      <sheetName val="รายงานประจำเดือน"/>
      <sheetName val="รายได้ี่จัดเก็บเองไม่ต้องคีย์"/>
      <sheetName val="MIS"/>
      <sheetName val="เปรียบเทียบ(ทำเก็บไว้-ไม่ส่ง)"/>
      <sheetName val="Sheet1"/>
    </sheetNames>
    <sheetDataSet>
      <sheetData sheetId="0"/>
      <sheetData sheetId="1"/>
      <sheetData sheetId="2">
        <row r="2">
          <cell r="A2">
            <v>44075</v>
          </cell>
        </row>
        <row r="89">
          <cell r="B89">
            <v>3538215.8200000003</v>
          </cell>
          <cell r="C89">
            <v>73373089.409999996</v>
          </cell>
          <cell r="D89">
            <v>34349839.719999999</v>
          </cell>
          <cell r="E89">
            <v>65480</v>
          </cell>
          <cell r="F89">
            <v>17540810.810000002</v>
          </cell>
          <cell r="G89">
            <v>0</v>
          </cell>
          <cell r="H89">
            <v>239808161.24000004</v>
          </cell>
          <cell r="I89">
            <v>3532216015.0900002</v>
          </cell>
          <cell r="J89">
            <v>439153618.75999999</v>
          </cell>
          <cell r="K89">
            <v>0</v>
          </cell>
          <cell r="L89">
            <v>716254210.96000004</v>
          </cell>
          <cell r="M89">
            <v>852917915</v>
          </cell>
          <cell r="N89">
            <v>285686571.46999997</v>
          </cell>
          <cell r="O89">
            <v>163818</v>
          </cell>
          <cell r="P89">
            <v>0</v>
          </cell>
          <cell r="Q89">
            <v>10207125</v>
          </cell>
          <cell r="S89">
            <v>50275955</v>
          </cell>
          <cell r="T89">
            <v>2998350</v>
          </cell>
          <cell r="U89">
            <v>3125042.8</v>
          </cell>
          <cell r="V89">
            <v>4424698.8899999997</v>
          </cell>
          <cell r="W89">
            <v>0</v>
          </cell>
          <cell r="X89">
            <v>5783052</v>
          </cell>
          <cell r="Y89">
            <v>77980</v>
          </cell>
          <cell r="Z89">
            <v>823850</v>
          </cell>
          <cell r="AA89">
            <v>1500</v>
          </cell>
          <cell r="AB89">
            <v>6250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9909264.5999999996</v>
          </cell>
          <cell r="AJ89">
            <v>1968632</v>
          </cell>
          <cell r="AK89">
            <v>13505</v>
          </cell>
          <cell r="AL89">
            <v>247000</v>
          </cell>
          <cell r="AM89">
            <v>0</v>
          </cell>
          <cell r="AN89">
            <v>124900</v>
          </cell>
          <cell r="AO89">
            <v>1233258</v>
          </cell>
          <cell r="AP89">
            <v>7606248</v>
          </cell>
          <cell r="AQ89">
            <v>0</v>
          </cell>
          <cell r="AR89">
            <v>1741667</v>
          </cell>
          <cell r="AS89">
            <v>50175</v>
          </cell>
          <cell r="AT89">
            <v>52670</v>
          </cell>
          <cell r="AU89">
            <v>238950</v>
          </cell>
          <cell r="AV89">
            <v>4500</v>
          </cell>
          <cell r="AW89">
            <v>2600</v>
          </cell>
          <cell r="AX89">
            <v>268900</v>
          </cell>
          <cell r="AY89">
            <v>612475</v>
          </cell>
          <cell r="AZ89">
            <v>0</v>
          </cell>
          <cell r="BA89">
            <v>934635</v>
          </cell>
          <cell r="BB89">
            <v>12715</v>
          </cell>
          <cell r="BC89">
            <v>0</v>
          </cell>
          <cell r="BD89">
            <v>0</v>
          </cell>
          <cell r="BE89">
            <v>210</v>
          </cell>
          <cell r="BG89">
            <v>11183604.9</v>
          </cell>
          <cell r="BH89">
            <v>3722202</v>
          </cell>
          <cell r="BI89">
            <v>106620133.98999999</v>
          </cell>
          <cell r="BJ89">
            <v>0</v>
          </cell>
          <cell r="BL89">
            <v>45000000</v>
          </cell>
          <cell r="BM89">
            <v>0</v>
          </cell>
          <cell r="BO89">
            <v>127930645.61999999</v>
          </cell>
          <cell r="BP89">
            <v>1100700</v>
          </cell>
          <cell r="BQ89">
            <v>12847040.260000002</v>
          </cell>
          <cell r="BR89">
            <v>393679</v>
          </cell>
          <cell r="BS89">
            <v>6951820</v>
          </cell>
          <cell r="BT89">
            <v>18270304.68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CA89">
            <v>0</v>
          </cell>
        </row>
        <row r="91">
          <cell r="B91">
            <v>26664636.390000001</v>
          </cell>
          <cell r="C91">
            <v>1632361644.8200002</v>
          </cell>
          <cell r="D91">
            <v>876335782.07000005</v>
          </cell>
          <cell r="E91">
            <v>788702</v>
          </cell>
          <cell r="F91">
            <v>198473328.33999997</v>
          </cell>
          <cell r="G91">
            <v>9589949.75</v>
          </cell>
          <cell r="H91">
            <v>1255634806.5</v>
          </cell>
          <cell r="I91">
            <v>26592014163.170002</v>
          </cell>
          <cell r="J91">
            <v>11889306167.219999</v>
          </cell>
          <cell r="K91">
            <v>0</v>
          </cell>
          <cell r="L91">
            <v>4294190909.6100001</v>
          </cell>
          <cell r="M91">
            <v>13119563226</v>
          </cell>
          <cell r="N91">
            <v>3721047707.4099998</v>
          </cell>
          <cell r="O91">
            <v>5399534</v>
          </cell>
          <cell r="P91">
            <v>142030</v>
          </cell>
          <cell r="Q91">
            <v>103919835.66</v>
          </cell>
          <cell r="S91">
            <v>603838724.74000001</v>
          </cell>
          <cell r="T91">
            <v>36404570</v>
          </cell>
          <cell r="U91">
            <v>38273846.089999996</v>
          </cell>
          <cell r="V91">
            <v>55440433.04999999</v>
          </cell>
          <cell r="W91">
            <v>2000</v>
          </cell>
          <cell r="X91">
            <v>65753259</v>
          </cell>
          <cell r="Y91">
            <v>780341</v>
          </cell>
          <cell r="Z91">
            <v>10699250</v>
          </cell>
          <cell r="AA91">
            <v>82500</v>
          </cell>
          <cell r="AB91">
            <v>52250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137557428.75</v>
          </cell>
          <cell r="AJ91">
            <v>21279696</v>
          </cell>
          <cell r="AK91">
            <v>172575</v>
          </cell>
          <cell r="AL91">
            <v>2966400</v>
          </cell>
          <cell r="AM91">
            <v>168500</v>
          </cell>
          <cell r="AN91">
            <v>1462870</v>
          </cell>
          <cell r="AO91">
            <v>14147440.4</v>
          </cell>
          <cell r="AP91">
            <v>118273890.25</v>
          </cell>
          <cell r="AQ91">
            <v>0</v>
          </cell>
          <cell r="AR91">
            <v>17070972</v>
          </cell>
          <cell r="AS91">
            <v>313659</v>
          </cell>
          <cell r="AT91">
            <v>506230</v>
          </cell>
          <cell r="AU91">
            <v>3956588</v>
          </cell>
          <cell r="AV91">
            <v>1382250</v>
          </cell>
          <cell r="AW91">
            <v>24800</v>
          </cell>
          <cell r="AX91">
            <v>5715382</v>
          </cell>
          <cell r="AY91">
            <v>11742415</v>
          </cell>
          <cell r="AZ91">
            <v>2120</v>
          </cell>
          <cell r="BA91">
            <v>6402505</v>
          </cell>
          <cell r="BB91">
            <v>118390</v>
          </cell>
          <cell r="BC91">
            <v>0</v>
          </cell>
          <cell r="BD91">
            <v>0</v>
          </cell>
          <cell r="BE91">
            <v>48787</v>
          </cell>
          <cell r="BG91">
            <v>147523751.49000004</v>
          </cell>
          <cell r="BH91">
            <v>9622290</v>
          </cell>
          <cell r="BI91">
            <v>920813527.96999991</v>
          </cell>
          <cell r="BJ91">
            <v>0</v>
          </cell>
          <cell r="BL91">
            <v>45000000</v>
          </cell>
          <cell r="BM91">
            <v>4410000</v>
          </cell>
          <cell r="BO91">
            <v>222293992.36000001</v>
          </cell>
          <cell r="BP91">
            <v>6512400</v>
          </cell>
          <cell r="BQ91">
            <v>1227589499.03</v>
          </cell>
          <cell r="BR91">
            <v>9132369.9100000001</v>
          </cell>
          <cell r="BS91">
            <v>36637856.700000003</v>
          </cell>
          <cell r="BT91">
            <v>46013889.359999999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CA91">
            <v>3684575216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ีย์ประจำเดือน"/>
      <sheetName val="เช็คขัดข้อง"/>
      <sheetName val="ประจำเดือนรวมเช็คไม่ต้องคีย์"/>
      <sheetName val="รายงานประจำเดือน"/>
      <sheetName val="รายได้ี่จัดเก็บเองไม่ต้องคีย์"/>
      <sheetName val="MIS"/>
      <sheetName val="เปรียบเทียบ(ทำเก็บไว้-ไม่ส่ง)"/>
      <sheetName val="Sheet1"/>
    </sheetNames>
    <sheetDataSet>
      <sheetData sheetId="0" refreshError="1"/>
      <sheetData sheetId="1" refreshError="1"/>
      <sheetData sheetId="2">
        <row r="2">
          <cell r="A2">
            <v>43770</v>
          </cell>
        </row>
        <row r="89">
          <cell r="B89">
            <v>1627102.02</v>
          </cell>
          <cell r="C89">
            <v>132539887.32000002</v>
          </cell>
          <cell r="D89">
            <v>7308556.7299999995</v>
          </cell>
          <cell r="E89">
            <v>70272</v>
          </cell>
          <cell r="F89">
            <v>18053808.52</v>
          </cell>
          <cell r="G89">
            <v>1882645.5</v>
          </cell>
          <cell r="H89">
            <v>0</v>
          </cell>
          <cell r="I89">
            <v>2550304077.3099999</v>
          </cell>
          <cell r="J89">
            <v>2737723719.29</v>
          </cell>
          <cell r="K89">
            <v>0</v>
          </cell>
          <cell r="L89">
            <v>397747149.68000001</v>
          </cell>
          <cell r="M89">
            <v>1095354024</v>
          </cell>
          <cell r="N89">
            <v>210570533.98000002</v>
          </cell>
          <cell r="O89">
            <v>335796.5</v>
          </cell>
          <cell r="P89">
            <v>15470</v>
          </cell>
          <cell r="Q89">
            <v>10795825</v>
          </cell>
          <cell r="S89">
            <v>40341991.769999996</v>
          </cell>
          <cell r="T89">
            <v>2905500</v>
          </cell>
          <cell r="U89">
            <v>3621801.51</v>
          </cell>
          <cell r="V89">
            <v>5609611.8899999987</v>
          </cell>
          <cell r="W89">
            <v>0</v>
          </cell>
          <cell r="X89">
            <v>5853723</v>
          </cell>
          <cell r="Y89">
            <v>70980</v>
          </cell>
          <cell r="Z89">
            <v>953900</v>
          </cell>
          <cell r="AA89">
            <v>0</v>
          </cell>
          <cell r="AB89">
            <v>7500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16726338.399999999</v>
          </cell>
          <cell r="AJ89">
            <v>2156460</v>
          </cell>
          <cell r="AK89">
            <v>28335</v>
          </cell>
          <cell r="AL89">
            <v>172000</v>
          </cell>
          <cell r="AM89">
            <v>24000</v>
          </cell>
          <cell r="AN89">
            <v>258020</v>
          </cell>
          <cell r="AO89">
            <v>1428923</v>
          </cell>
          <cell r="AP89">
            <v>10849808.5</v>
          </cell>
          <cell r="AQ89">
            <v>0</v>
          </cell>
          <cell r="AR89">
            <v>1090879</v>
          </cell>
          <cell r="AS89">
            <v>21150</v>
          </cell>
          <cell r="AT89">
            <v>69920</v>
          </cell>
          <cell r="AU89">
            <v>261470</v>
          </cell>
          <cell r="AV89">
            <v>340630</v>
          </cell>
          <cell r="AW89">
            <v>0</v>
          </cell>
          <cell r="AX89">
            <v>643850</v>
          </cell>
          <cell r="AY89">
            <v>967830</v>
          </cell>
          <cell r="AZ89">
            <v>0</v>
          </cell>
          <cell r="BA89">
            <v>568980</v>
          </cell>
          <cell r="BB89">
            <v>7275</v>
          </cell>
          <cell r="BC89">
            <v>0</v>
          </cell>
          <cell r="BD89">
            <v>0</v>
          </cell>
          <cell r="BE89">
            <v>1620</v>
          </cell>
          <cell r="BG89">
            <v>13310762.640000001</v>
          </cell>
          <cell r="BH89">
            <v>3840</v>
          </cell>
          <cell r="BI89">
            <v>1636810.82</v>
          </cell>
          <cell r="BJ89">
            <v>0</v>
          </cell>
          <cell r="BL89">
            <v>0</v>
          </cell>
          <cell r="BM89">
            <v>0</v>
          </cell>
          <cell r="BO89">
            <v>54000361.150000013</v>
          </cell>
          <cell r="BP89">
            <v>356700</v>
          </cell>
          <cell r="BQ89">
            <v>86400831.060000002</v>
          </cell>
          <cell r="BR89">
            <v>475064.29000000004</v>
          </cell>
          <cell r="BS89">
            <v>241380</v>
          </cell>
          <cell r="BT89">
            <v>1255888.8999999999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CA89">
            <v>0</v>
          </cell>
        </row>
        <row r="91">
          <cell r="B91">
            <v>3310494.89</v>
          </cell>
          <cell r="C91">
            <v>601522056.17000008</v>
          </cell>
          <cell r="D91">
            <v>19826174.66</v>
          </cell>
          <cell r="E91">
            <v>140224</v>
          </cell>
          <cell r="F91">
            <v>35920862.170000002</v>
          </cell>
          <cell r="G91">
            <v>3684569.75</v>
          </cell>
          <cell r="I91">
            <v>2999179867.5599999</v>
          </cell>
          <cell r="J91">
            <v>2737723719.29</v>
          </cell>
          <cell r="K91">
            <v>0</v>
          </cell>
          <cell r="L91">
            <v>397747149.68000001</v>
          </cell>
          <cell r="M91">
            <v>4471558944</v>
          </cell>
          <cell r="N91">
            <v>497051847.50999999</v>
          </cell>
          <cell r="O91">
            <v>414247.5</v>
          </cell>
          <cell r="P91">
            <v>28950</v>
          </cell>
          <cell r="Q91">
            <v>26162693.75</v>
          </cell>
          <cell r="S91">
            <v>89866281.769999996</v>
          </cell>
          <cell r="T91">
            <v>6033050</v>
          </cell>
          <cell r="U91">
            <v>5995545.4199999999</v>
          </cell>
          <cell r="V91">
            <v>10817676.379999999</v>
          </cell>
          <cell r="W91">
            <v>0</v>
          </cell>
          <cell r="X91">
            <v>13231742</v>
          </cell>
          <cell r="Y91">
            <v>136850</v>
          </cell>
          <cell r="Z91">
            <v>1993450</v>
          </cell>
          <cell r="AA91">
            <v>0</v>
          </cell>
          <cell r="AB91">
            <v>8250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31889328.699999999</v>
          </cell>
          <cell r="AJ91">
            <v>4357637</v>
          </cell>
          <cell r="AK91">
            <v>46330</v>
          </cell>
          <cell r="AL91">
            <v>407000</v>
          </cell>
          <cell r="AM91">
            <v>44500</v>
          </cell>
          <cell r="AN91">
            <v>591870</v>
          </cell>
          <cell r="AO91">
            <v>2888362</v>
          </cell>
          <cell r="AP91">
            <v>20314006.25</v>
          </cell>
          <cell r="AQ91">
            <v>0</v>
          </cell>
          <cell r="AR91">
            <v>1965888</v>
          </cell>
          <cell r="AS91">
            <v>41100</v>
          </cell>
          <cell r="AT91">
            <v>125380</v>
          </cell>
          <cell r="AU91">
            <v>696892</v>
          </cell>
          <cell r="AV91">
            <v>548820</v>
          </cell>
          <cell r="AW91">
            <v>7800</v>
          </cell>
          <cell r="AX91">
            <v>1032590</v>
          </cell>
          <cell r="AY91">
            <v>1949400</v>
          </cell>
          <cell r="AZ91">
            <v>0</v>
          </cell>
          <cell r="BA91">
            <v>1239065</v>
          </cell>
          <cell r="BB91">
            <v>19450</v>
          </cell>
          <cell r="BC91">
            <v>0</v>
          </cell>
          <cell r="BD91">
            <v>0</v>
          </cell>
          <cell r="BE91">
            <v>3025</v>
          </cell>
          <cell r="BG91">
            <v>22653877.02</v>
          </cell>
          <cell r="BH91">
            <v>10560</v>
          </cell>
          <cell r="BI91">
            <v>42932389.649999991</v>
          </cell>
          <cell r="BJ91">
            <v>0</v>
          </cell>
          <cell r="BL91">
            <v>0</v>
          </cell>
          <cell r="BM91">
            <v>0</v>
          </cell>
          <cell r="BO91">
            <v>83968259.200000018</v>
          </cell>
          <cell r="BP91">
            <v>1260500</v>
          </cell>
          <cell r="BQ91">
            <v>106578976.47</v>
          </cell>
          <cell r="BR91">
            <v>792310.29</v>
          </cell>
          <cell r="BS91">
            <v>1590542.7</v>
          </cell>
          <cell r="BT91">
            <v>2214903.66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CA91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เดือน"/>
      <sheetName val="คีย์504_1"/>
      <sheetName val="คีย์ประจำวัน"/>
      <sheetName val="ส่ง"/>
      <sheetName val="สรุปประจำวัน"/>
      <sheetName val="MIS2"/>
      <sheetName val="แจกเพื่อน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6">
          <cell r="D36">
            <v>12252525409.440001</v>
          </cell>
        </row>
      </sheetData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ีย์ประจำเดือน"/>
      <sheetName val="เช็คขัดข้อง"/>
      <sheetName val="ประจำเดือนรวมเช็คไม่ต้องคีย์"/>
      <sheetName val="รายงานประจำเดือน"/>
      <sheetName val="รายได้ี่จัดเก็บเองไม่ต้องคีย์"/>
      <sheetName val="MIS"/>
      <sheetName val="เปรียบเทียบ(ทำเก็บไว้-ไม่ส่ง)"/>
      <sheetName val="Sheet1"/>
    </sheetNames>
    <sheetDataSet>
      <sheetData sheetId="0" refreshError="1"/>
      <sheetData sheetId="1" refreshError="1"/>
      <sheetData sheetId="2">
        <row r="2">
          <cell r="A2">
            <v>43800</v>
          </cell>
        </row>
        <row r="89">
          <cell r="B89">
            <v>3279452.8600000003</v>
          </cell>
          <cell r="C89">
            <v>236303450.00999999</v>
          </cell>
          <cell r="D89">
            <v>6427202.8499999996</v>
          </cell>
          <cell r="E89">
            <v>57106</v>
          </cell>
          <cell r="F89">
            <v>17819201.629999999</v>
          </cell>
          <cell r="G89">
            <v>1748790.5</v>
          </cell>
          <cell r="H89">
            <v>0</v>
          </cell>
          <cell r="I89">
            <v>4339980966.6599998</v>
          </cell>
          <cell r="J89">
            <v>2770163521.5799999</v>
          </cell>
          <cell r="K89">
            <v>0</v>
          </cell>
          <cell r="L89">
            <v>872900111.63999999</v>
          </cell>
          <cell r="M89">
            <v>940963870</v>
          </cell>
          <cell r="N89">
            <v>563519478.24000001</v>
          </cell>
          <cell r="O89">
            <v>632975.5</v>
          </cell>
          <cell r="P89">
            <v>68840</v>
          </cell>
          <cell r="Q89">
            <v>10736375</v>
          </cell>
          <cell r="S89">
            <v>43663821.769999996</v>
          </cell>
          <cell r="T89">
            <v>2928100</v>
          </cell>
          <cell r="U89">
            <v>5564062.5700000003</v>
          </cell>
          <cell r="V89">
            <v>5170090.0799999991</v>
          </cell>
          <cell r="W89">
            <v>200</v>
          </cell>
          <cell r="X89">
            <v>6343080</v>
          </cell>
          <cell r="Y89">
            <v>57770</v>
          </cell>
          <cell r="Z89">
            <v>991100</v>
          </cell>
          <cell r="AA89">
            <v>7000</v>
          </cell>
          <cell r="AB89">
            <v>8125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26576505.800000001</v>
          </cell>
          <cell r="AJ89">
            <v>2247402</v>
          </cell>
          <cell r="AK89">
            <v>33715</v>
          </cell>
          <cell r="AL89">
            <v>480000</v>
          </cell>
          <cell r="AM89">
            <v>47500</v>
          </cell>
          <cell r="AN89">
            <v>252600</v>
          </cell>
          <cell r="AO89">
            <v>1913562</v>
          </cell>
          <cell r="AP89">
            <v>11522232</v>
          </cell>
          <cell r="AQ89">
            <v>0</v>
          </cell>
          <cell r="AR89">
            <v>1046454</v>
          </cell>
          <cell r="AS89">
            <v>9600</v>
          </cell>
          <cell r="AT89">
            <v>67050</v>
          </cell>
          <cell r="AU89">
            <v>342715</v>
          </cell>
          <cell r="AV89">
            <v>191590</v>
          </cell>
          <cell r="AW89">
            <v>9400</v>
          </cell>
          <cell r="AX89">
            <v>422320</v>
          </cell>
          <cell r="AY89">
            <v>929235</v>
          </cell>
          <cell r="AZ89">
            <v>0</v>
          </cell>
          <cell r="BA89">
            <v>556500</v>
          </cell>
          <cell r="BB89">
            <v>15000</v>
          </cell>
          <cell r="BC89">
            <v>0</v>
          </cell>
          <cell r="BD89">
            <v>0</v>
          </cell>
          <cell r="BE89">
            <v>3500</v>
          </cell>
          <cell r="BG89">
            <v>11796983.699999999</v>
          </cell>
          <cell r="BH89">
            <v>67740</v>
          </cell>
          <cell r="BI89">
            <v>161065903.98000002</v>
          </cell>
          <cell r="BJ89">
            <v>0</v>
          </cell>
          <cell r="BL89">
            <v>0</v>
          </cell>
          <cell r="BM89">
            <v>0</v>
          </cell>
          <cell r="BO89">
            <v>1134011.3500000001</v>
          </cell>
          <cell r="BP89">
            <v>336200</v>
          </cell>
          <cell r="BQ89">
            <v>65464654.030000001</v>
          </cell>
          <cell r="BR89">
            <v>259320</v>
          </cell>
          <cell r="BS89">
            <v>2162665</v>
          </cell>
          <cell r="BT89">
            <v>7130764.0000000009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CA89">
            <v>0</v>
          </cell>
        </row>
        <row r="91">
          <cell r="B91">
            <v>6589947.75</v>
          </cell>
          <cell r="C91">
            <v>837825506.18000007</v>
          </cell>
          <cell r="D91">
            <v>26253377.510000005</v>
          </cell>
          <cell r="E91">
            <v>197330</v>
          </cell>
          <cell r="F91">
            <v>53740063.799999997</v>
          </cell>
          <cell r="G91">
            <v>5433360.25</v>
          </cell>
          <cell r="I91">
            <v>7339160834.2199993</v>
          </cell>
          <cell r="J91">
            <v>5507887240.8699999</v>
          </cell>
          <cell r="K91">
            <v>0</v>
          </cell>
          <cell r="L91">
            <v>1270647261.3199999</v>
          </cell>
          <cell r="M91">
            <v>5412522814</v>
          </cell>
          <cell r="N91">
            <v>1060571325.75</v>
          </cell>
          <cell r="O91">
            <v>1047223</v>
          </cell>
          <cell r="P91">
            <v>97790</v>
          </cell>
          <cell r="Q91">
            <v>36899068.75</v>
          </cell>
          <cell r="S91">
            <v>133530103.53999999</v>
          </cell>
          <cell r="T91">
            <v>8961150</v>
          </cell>
          <cell r="U91">
            <v>11559607.99</v>
          </cell>
          <cell r="V91">
            <v>15987766.459999997</v>
          </cell>
          <cell r="W91">
            <v>200</v>
          </cell>
          <cell r="X91">
            <v>19574822</v>
          </cell>
          <cell r="Y91">
            <v>194620</v>
          </cell>
          <cell r="Z91">
            <v>2984550</v>
          </cell>
          <cell r="AA91">
            <v>7000</v>
          </cell>
          <cell r="AB91">
            <v>16375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58465834.5</v>
          </cell>
          <cell r="AJ91">
            <v>6605039</v>
          </cell>
          <cell r="AK91">
            <v>80045</v>
          </cell>
          <cell r="AL91">
            <v>887000</v>
          </cell>
          <cell r="AM91">
            <v>92000</v>
          </cell>
          <cell r="AN91">
            <v>844470</v>
          </cell>
          <cell r="AO91">
            <v>4801924</v>
          </cell>
          <cell r="AP91">
            <v>31836238.25</v>
          </cell>
          <cell r="AQ91">
            <v>0</v>
          </cell>
          <cell r="AR91">
            <v>3012342</v>
          </cell>
          <cell r="AS91">
            <v>50700</v>
          </cell>
          <cell r="AT91">
            <v>192430</v>
          </cell>
          <cell r="AU91">
            <v>1039607</v>
          </cell>
          <cell r="AV91">
            <v>740410</v>
          </cell>
          <cell r="AW91">
            <v>17200</v>
          </cell>
          <cell r="AX91">
            <v>1454910</v>
          </cell>
          <cell r="AY91">
            <v>2878635</v>
          </cell>
          <cell r="AZ91">
            <v>0</v>
          </cell>
          <cell r="BA91">
            <v>1795565</v>
          </cell>
          <cell r="BB91">
            <v>34450</v>
          </cell>
          <cell r="BC91">
            <v>0</v>
          </cell>
          <cell r="BD91">
            <v>0</v>
          </cell>
          <cell r="BE91">
            <v>6525</v>
          </cell>
          <cell r="BG91">
            <v>34450860.719999999</v>
          </cell>
          <cell r="BH91">
            <v>78300</v>
          </cell>
          <cell r="BI91">
            <v>203998293.63000003</v>
          </cell>
          <cell r="BJ91">
            <v>0</v>
          </cell>
          <cell r="BL91">
            <v>0</v>
          </cell>
          <cell r="BM91">
            <v>0</v>
          </cell>
          <cell r="BO91">
            <v>85102270.550000012</v>
          </cell>
          <cell r="BP91">
            <v>1596700</v>
          </cell>
          <cell r="BQ91">
            <v>172043630.5</v>
          </cell>
          <cell r="BR91">
            <v>1051630.29</v>
          </cell>
          <cell r="BS91">
            <v>3753207.7</v>
          </cell>
          <cell r="BT91">
            <v>9345667.6600000001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CA91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ีย์ประจำเดือน"/>
      <sheetName val="เช็คขัดข้อง"/>
      <sheetName val="ประจำเดือนรวมเช็คไม่ต้องคีย์"/>
      <sheetName val="รายงานประจำเดือน"/>
      <sheetName val="รายได้ี่จัดเก็บเองไม่ต้องคีย์"/>
      <sheetName val="MIS"/>
      <sheetName val="เปรียบเทียบ(ทำเก็บไว้-ไม่ส่ง)"/>
      <sheetName val="Sheet1"/>
    </sheetNames>
    <sheetDataSet>
      <sheetData sheetId="0" refreshError="1"/>
      <sheetData sheetId="1" refreshError="1"/>
      <sheetData sheetId="2">
        <row r="2">
          <cell r="A2">
            <v>43831</v>
          </cell>
        </row>
        <row r="89">
          <cell r="B89">
            <v>1656394.2899999998</v>
          </cell>
          <cell r="C89">
            <v>164422265.61000001</v>
          </cell>
          <cell r="D89">
            <v>38491332.140000001</v>
          </cell>
          <cell r="E89">
            <v>81752</v>
          </cell>
          <cell r="F89">
            <v>18082647.920000002</v>
          </cell>
          <cell r="G89">
            <v>2510602.5</v>
          </cell>
          <cell r="H89">
            <v>0</v>
          </cell>
          <cell r="I89">
            <v>2649291338.0500002</v>
          </cell>
          <cell r="J89">
            <v>1171081319.6999998</v>
          </cell>
          <cell r="K89">
            <v>0</v>
          </cell>
          <cell r="L89">
            <v>383204772.75</v>
          </cell>
          <cell r="M89">
            <v>0</v>
          </cell>
          <cell r="N89">
            <v>187856896.10999998</v>
          </cell>
          <cell r="O89">
            <v>639211.5</v>
          </cell>
          <cell r="P89">
            <v>14080</v>
          </cell>
          <cell r="Q89">
            <v>10164620</v>
          </cell>
          <cell r="S89">
            <v>54229420</v>
          </cell>
          <cell r="T89">
            <v>3503830</v>
          </cell>
          <cell r="U89">
            <v>2764099.75</v>
          </cell>
          <cell r="V89">
            <v>6282602.5700000003</v>
          </cell>
          <cell r="W89">
            <v>400</v>
          </cell>
          <cell r="X89">
            <v>7601665</v>
          </cell>
          <cell r="Y89">
            <v>72940</v>
          </cell>
          <cell r="Z89">
            <v>926050</v>
          </cell>
          <cell r="AA89">
            <v>0</v>
          </cell>
          <cell r="AB89">
            <v>1625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9944237.1999999993</v>
          </cell>
          <cell r="AJ89">
            <v>1877555</v>
          </cell>
          <cell r="AK89">
            <v>24905</v>
          </cell>
          <cell r="AL89">
            <v>190800</v>
          </cell>
          <cell r="AM89">
            <v>16500</v>
          </cell>
          <cell r="AN89">
            <v>67500</v>
          </cell>
          <cell r="AO89">
            <v>1131680</v>
          </cell>
          <cell r="AP89">
            <v>9239874</v>
          </cell>
          <cell r="AQ89">
            <v>0</v>
          </cell>
          <cell r="AR89">
            <v>1729889</v>
          </cell>
          <cell r="AS89">
            <v>38650</v>
          </cell>
          <cell r="AT89">
            <v>73790</v>
          </cell>
          <cell r="AU89">
            <v>291953</v>
          </cell>
          <cell r="AV89">
            <v>144170</v>
          </cell>
          <cell r="AW89">
            <v>5000</v>
          </cell>
          <cell r="AX89">
            <v>712450</v>
          </cell>
          <cell r="AY89">
            <v>1133620</v>
          </cell>
          <cell r="AZ89">
            <v>2120</v>
          </cell>
          <cell r="BA89">
            <v>492240</v>
          </cell>
          <cell r="BB89">
            <v>9000</v>
          </cell>
          <cell r="BC89">
            <v>0</v>
          </cell>
          <cell r="BD89">
            <v>0</v>
          </cell>
          <cell r="BE89">
            <v>5400</v>
          </cell>
          <cell r="BG89">
            <v>10327391.02</v>
          </cell>
          <cell r="BH89">
            <v>24000</v>
          </cell>
          <cell r="BI89">
            <v>90795636.750000015</v>
          </cell>
          <cell r="BJ89">
            <v>0</v>
          </cell>
          <cell r="BL89">
            <v>0</v>
          </cell>
          <cell r="BM89">
            <v>0</v>
          </cell>
          <cell r="BO89">
            <v>3673904.81</v>
          </cell>
          <cell r="BP89">
            <v>630100</v>
          </cell>
          <cell r="BQ89">
            <v>7948452.5599999996</v>
          </cell>
          <cell r="BR89">
            <v>2303376.98</v>
          </cell>
          <cell r="BS89">
            <v>666265</v>
          </cell>
          <cell r="BT89">
            <v>1537571.69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CA89">
            <v>0</v>
          </cell>
        </row>
        <row r="91">
          <cell r="B91">
            <v>8246342.04</v>
          </cell>
          <cell r="C91">
            <v>1002247771.7900001</v>
          </cell>
          <cell r="D91">
            <v>64744709.649999999</v>
          </cell>
          <cell r="E91">
            <v>279082</v>
          </cell>
          <cell r="F91">
            <v>71822711.719999999</v>
          </cell>
          <cell r="G91">
            <v>7943962.75</v>
          </cell>
          <cell r="I91">
            <v>9988452172.2700005</v>
          </cell>
          <cell r="J91">
            <v>6678968560.5699997</v>
          </cell>
          <cell r="K91">
            <v>0</v>
          </cell>
          <cell r="L91">
            <v>1653852034.0699999</v>
          </cell>
          <cell r="M91">
            <v>5412522814</v>
          </cell>
          <cell r="N91">
            <v>1248428221.8599999</v>
          </cell>
          <cell r="O91">
            <v>1686434.5</v>
          </cell>
          <cell r="P91">
            <v>111870</v>
          </cell>
          <cell r="Q91">
            <v>47063688.75</v>
          </cell>
          <cell r="S91">
            <v>187759523.53999999</v>
          </cell>
          <cell r="T91">
            <v>12464980</v>
          </cell>
          <cell r="U91">
            <v>14323707.74</v>
          </cell>
          <cell r="V91">
            <v>22270369.029999997</v>
          </cell>
          <cell r="W91">
            <v>600</v>
          </cell>
          <cell r="X91">
            <v>27176487</v>
          </cell>
          <cell r="Y91">
            <v>267560</v>
          </cell>
          <cell r="Z91">
            <v>3910600</v>
          </cell>
          <cell r="AA91">
            <v>7000</v>
          </cell>
          <cell r="AB91">
            <v>18000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68410071.700000003</v>
          </cell>
          <cell r="AJ91">
            <v>8482594</v>
          </cell>
          <cell r="AK91">
            <v>104950</v>
          </cell>
          <cell r="AL91">
            <v>1077800</v>
          </cell>
          <cell r="AM91">
            <v>108500</v>
          </cell>
          <cell r="AN91">
            <v>911970</v>
          </cell>
          <cell r="AO91">
            <v>5933604</v>
          </cell>
          <cell r="AP91">
            <v>41076112.25</v>
          </cell>
          <cell r="AQ91">
            <v>0</v>
          </cell>
          <cell r="AR91">
            <v>4742231</v>
          </cell>
          <cell r="AS91">
            <v>89350</v>
          </cell>
          <cell r="AT91">
            <v>266220</v>
          </cell>
          <cell r="AU91">
            <v>1331560</v>
          </cell>
          <cell r="AV91">
            <v>884580</v>
          </cell>
          <cell r="AW91">
            <v>22200</v>
          </cell>
          <cell r="AX91">
            <v>2167360</v>
          </cell>
          <cell r="AY91">
            <v>4012255</v>
          </cell>
          <cell r="AZ91">
            <v>2120</v>
          </cell>
          <cell r="BA91">
            <v>2287805</v>
          </cell>
          <cell r="BB91">
            <v>43450</v>
          </cell>
          <cell r="BC91">
            <v>0</v>
          </cell>
          <cell r="BD91">
            <v>0</v>
          </cell>
          <cell r="BE91">
            <v>11925</v>
          </cell>
          <cell r="BG91">
            <v>44778251.739999995</v>
          </cell>
          <cell r="BH91">
            <v>102300</v>
          </cell>
          <cell r="BI91">
            <v>294793930.38</v>
          </cell>
          <cell r="BJ91">
            <v>0</v>
          </cell>
          <cell r="BL91">
            <v>0</v>
          </cell>
          <cell r="BM91">
            <v>0</v>
          </cell>
          <cell r="BO91">
            <v>88776175.360000014</v>
          </cell>
          <cell r="BP91">
            <v>2226800</v>
          </cell>
          <cell r="BQ91">
            <v>179992083.06</v>
          </cell>
          <cell r="BR91">
            <v>3355007.27</v>
          </cell>
          <cell r="BS91">
            <v>4419472.7</v>
          </cell>
          <cell r="BT91">
            <v>10883239.35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CA91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ีย์ประจำเดือน"/>
      <sheetName val="เช็คขัดข้อง"/>
      <sheetName val="ประจำเดือนรวมเช็คไม่ต้องคีย์"/>
      <sheetName val="รายงานประจำเดือน"/>
      <sheetName val="รายได้ี่จัดเก็บเองไม่ต้องคีย์"/>
      <sheetName val="MIS"/>
      <sheetName val="เปรียบเทียบ(ทำเก็บไว้-ไม่ส่ง)"/>
      <sheetName val="Sheet1"/>
    </sheetNames>
    <sheetDataSet>
      <sheetData sheetId="0" refreshError="1"/>
      <sheetData sheetId="1" refreshError="1"/>
      <sheetData sheetId="2">
        <row r="2">
          <cell r="A2">
            <v>43862</v>
          </cell>
        </row>
        <row r="89">
          <cell r="B89">
            <v>1214811.7299999997</v>
          </cell>
          <cell r="C89">
            <v>131616894.80000001</v>
          </cell>
          <cell r="D89">
            <v>118700396.13999999</v>
          </cell>
          <cell r="E89">
            <v>61340</v>
          </cell>
          <cell r="F89">
            <v>17667252.18</v>
          </cell>
          <cell r="G89">
            <v>1645987</v>
          </cell>
          <cell r="H89">
            <v>0</v>
          </cell>
          <cell r="I89">
            <v>409367932.25999999</v>
          </cell>
          <cell r="J89">
            <v>0</v>
          </cell>
          <cell r="K89">
            <v>0</v>
          </cell>
          <cell r="L89">
            <v>0</v>
          </cell>
          <cell r="M89">
            <v>2398983674</v>
          </cell>
          <cell r="N89">
            <v>209559596.70999998</v>
          </cell>
          <cell r="O89">
            <v>2797691.5</v>
          </cell>
          <cell r="P89">
            <v>0</v>
          </cell>
          <cell r="Q89">
            <v>7255810</v>
          </cell>
          <cell r="S89">
            <v>55916940</v>
          </cell>
          <cell r="T89">
            <v>2813220</v>
          </cell>
          <cell r="U89">
            <v>5112084.1500000004</v>
          </cell>
          <cell r="V89">
            <v>4803152.13</v>
          </cell>
          <cell r="W89">
            <v>400</v>
          </cell>
          <cell r="X89">
            <v>5692601</v>
          </cell>
          <cell r="Y89">
            <v>61260</v>
          </cell>
          <cell r="Z89">
            <v>988500</v>
          </cell>
          <cell r="AA89">
            <v>0</v>
          </cell>
          <cell r="AB89">
            <v>375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8548616.5</v>
          </cell>
          <cell r="AJ89">
            <v>1603215</v>
          </cell>
          <cell r="AK89">
            <v>19835</v>
          </cell>
          <cell r="AL89">
            <v>246000</v>
          </cell>
          <cell r="AM89">
            <v>16500</v>
          </cell>
          <cell r="AN89">
            <v>61400</v>
          </cell>
          <cell r="AO89">
            <v>1067301</v>
          </cell>
          <cell r="AP89">
            <v>11595629</v>
          </cell>
          <cell r="AQ89">
            <v>0</v>
          </cell>
          <cell r="AR89">
            <v>1542150</v>
          </cell>
          <cell r="AS89">
            <v>25650</v>
          </cell>
          <cell r="AT89">
            <v>69610</v>
          </cell>
          <cell r="AU89">
            <v>260104</v>
          </cell>
          <cell r="AV89">
            <v>266920</v>
          </cell>
          <cell r="AW89">
            <v>0</v>
          </cell>
          <cell r="AX89">
            <v>1142572</v>
          </cell>
          <cell r="AY89">
            <v>1225360</v>
          </cell>
          <cell r="AZ89">
            <v>0</v>
          </cell>
          <cell r="BA89">
            <v>297660</v>
          </cell>
          <cell r="BB89">
            <v>6900</v>
          </cell>
          <cell r="BC89">
            <v>0</v>
          </cell>
          <cell r="BD89">
            <v>0</v>
          </cell>
          <cell r="BE89">
            <v>2880</v>
          </cell>
          <cell r="BG89">
            <v>15946928.449999999</v>
          </cell>
          <cell r="BH89">
            <v>1440</v>
          </cell>
          <cell r="BI89">
            <v>70429248.280000016</v>
          </cell>
          <cell r="BJ89">
            <v>0</v>
          </cell>
          <cell r="BL89">
            <v>0</v>
          </cell>
          <cell r="BM89">
            <v>0</v>
          </cell>
          <cell r="BO89">
            <v>776578.72</v>
          </cell>
          <cell r="BP89">
            <v>693200</v>
          </cell>
          <cell r="BQ89">
            <v>10496003.560000001</v>
          </cell>
          <cell r="BR89">
            <v>1052724.67</v>
          </cell>
          <cell r="BS89">
            <v>5318717</v>
          </cell>
          <cell r="BT89">
            <v>1381477.3399999999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CA89">
            <v>0</v>
          </cell>
        </row>
        <row r="91">
          <cell r="B91">
            <v>9461153.7699999977</v>
          </cell>
          <cell r="C91">
            <v>1133864666.5900002</v>
          </cell>
          <cell r="D91">
            <v>183445105.78999999</v>
          </cell>
          <cell r="E91">
            <v>340422</v>
          </cell>
          <cell r="F91">
            <v>89489963.900000006</v>
          </cell>
          <cell r="G91">
            <v>9589949.75</v>
          </cell>
          <cell r="I91">
            <v>10397820104.530001</v>
          </cell>
          <cell r="J91">
            <v>6678968560.5699997</v>
          </cell>
          <cell r="K91">
            <v>0</v>
          </cell>
          <cell r="L91">
            <v>1653852034.0699999</v>
          </cell>
          <cell r="M91">
            <v>7811506488</v>
          </cell>
          <cell r="N91">
            <v>1457987818.5699999</v>
          </cell>
          <cell r="O91">
            <v>4484126</v>
          </cell>
          <cell r="P91">
            <v>111870</v>
          </cell>
          <cell r="Q91">
            <v>54319498.75</v>
          </cell>
          <cell r="S91">
            <v>243676463.53999999</v>
          </cell>
          <cell r="T91">
            <v>15278200</v>
          </cell>
          <cell r="U91">
            <v>19435791.890000001</v>
          </cell>
          <cell r="V91">
            <v>27073521.159999996</v>
          </cell>
          <cell r="W91">
            <v>1000</v>
          </cell>
          <cell r="X91">
            <v>32869088</v>
          </cell>
          <cell r="Y91">
            <v>328820</v>
          </cell>
          <cell r="Z91">
            <v>4899100</v>
          </cell>
          <cell r="AA91">
            <v>7000</v>
          </cell>
          <cell r="AB91">
            <v>18375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76958688.200000003</v>
          </cell>
          <cell r="AJ91">
            <v>10085809</v>
          </cell>
          <cell r="AK91">
            <v>124785</v>
          </cell>
          <cell r="AL91">
            <v>1323800</v>
          </cell>
          <cell r="AM91">
            <v>125000</v>
          </cell>
          <cell r="AN91">
            <v>973370</v>
          </cell>
          <cell r="AO91">
            <v>7000905</v>
          </cell>
          <cell r="AP91">
            <v>52671741.25</v>
          </cell>
          <cell r="AQ91">
            <v>0</v>
          </cell>
          <cell r="AR91">
            <v>6284381</v>
          </cell>
          <cell r="AS91">
            <v>115000</v>
          </cell>
          <cell r="AT91">
            <v>335830</v>
          </cell>
          <cell r="AU91">
            <v>1591664</v>
          </cell>
          <cell r="AV91">
            <v>1151500</v>
          </cell>
          <cell r="AW91">
            <v>22200</v>
          </cell>
          <cell r="AX91">
            <v>3309932</v>
          </cell>
          <cell r="AY91">
            <v>5237615</v>
          </cell>
          <cell r="AZ91">
            <v>2120</v>
          </cell>
          <cell r="BA91">
            <v>2585465</v>
          </cell>
          <cell r="BB91">
            <v>50350</v>
          </cell>
          <cell r="BC91">
            <v>0</v>
          </cell>
          <cell r="BD91">
            <v>0</v>
          </cell>
          <cell r="BE91">
            <v>14805</v>
          </cell>
          <cell r="BG91">
            <v>60725180.189999998</v>
          </cell>
          <cell r="BH91">
            <v>103740</v>
          </cell>
          <cell r="BI91">
            <v>365223178.66000015</v>
          </cell>
          <cell r="BJ91">
            <v>0</v>
          </cell>
          <cell r="BL91">
            <v>0</v>
          </cell>
          <cell r="BM91">
            <v>0</v>
          </cell>
          <cell r="BO91">
            <v>89552754.080000013</v>
          </cell>
          <cell r="BP91">
            <v>2920000</v>
          </cell>
          <cell r="BQ91">
            <v>190488086.61999997</v>
          </cell>
          <cell r="BR91">
            <v>4407731.9399999995</v>
          </cell>
          <cell r="BS91">
            <v>9738189.6999999993</v>
          </cell>
          <cell r="BT91">
            <v>12264716.689999999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CA91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ีย์ประจำเดือน"/>
      <sheetName val="เช็คขัดข้อง"/>
      <sheetName val="ประจำเดือนรวมเช็คไม่ต้องคีย์"/>
      <sheetName val="รายงานประจำเดือน"/>
      <sheetName val="รายได้ี่จัดเก็บเองไม่ต้องคีย์"/>
      <sheetName val="MIS"/>
      <sheetName val="เปรียบเทียบ(ทำเก็บไว้-ไม่ส่ง)"/>
      <sheetName val="Sheet1"/>
    </sheetNames>
    <sheetDataSet>
      <sheetData sheetId="0" refreshError="1"/>
      <sheetData sheetId="1" refreshError="1"/>
      <sheetData sheetId="2">
        <row r="2">
          <cell r="A2">
            <v>43891</v>
          </cell>
        </row>
        <row r="89">
          <cell r="B89">
            <v>1276765.7199999997</v>
          </cell>
          <cell r="C89">
            <v>124216548.98</v>
          </cell>
          <cell r="D89">
            <v>218642556.97000003</v>
          </cell>
          <cell r="E89">
            <v>68440</v>
          </cell>
          <cell r="F89">
            <v>17038398.100000001</v>
          </cell>
          <cell r="G89">
            <v>0</v>
          </cell>
          <cell r="H89">
            <v>0</v>
          </cell>
          <cell r="I89">
            <v>3846881419.5700002</v>
          </cell>
          <cell r="J89">
            <v>803025689.09000003</v>
          </cell>
          <cell r="K89">
            <v>0</v>
          </cell>
          <cell r="L89">
            <v>803447930.87</v>
          </cell>
          <cell r="M89">
            <v>694390701</v>
          </cell>
          <cell r="N89">
            <v>501164363.65000004</v>
          </cell>
          <cell r="O89">
            <v>174866.5</v>
          </cell>
          <cell r="P89">
            <v>27680</v>
          </cell>
          <cell r="Q89">
            <v>6788950</v>
          </cell>
          <cell r="S89">
            <v>56098085</v>
          </cell>
          <cell r="T89">
            <v>3329690</v>
          </cell>
          <cell r="U89">
            <v>3732238.5</v>
          </cell>
          <cell r="V89">
            <v>4596731.04</v>
          </cell>
          <cell r="W89">
            <v>800</v>
          </cell>
          <cell r="X89">
            <v>6524299</v>
          </cell>
          <cell r="Y89">
            <v>62430</v>
          </cell>
          <cell r="Z89">
            <v>967300</v>
          </cell>
          <cell r="AA89">
            <v>0</v>
          </cell>
          <cell r="AB89">
            <v>1250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8553177.1499999985</v>
          </cell>
          <cell r="AJ89">
            <v>1544880</v>
          </cell>
          <cell r="AK89">
            <v>9875</v>
          </cell>
          <cell r="AL89">
            <v>292650</v>
          </cell>
          <cell r="AM89">
            <v>13500</v>
          </cell>
          <cell r="AN89">
            <v>34500</v>
          </cell>
          <cell r="AO89">
            <v>1082790</v>
          </cell>
          <cell r="AP89">
            <v>7276123</v>
          </cell>
          <cell r="AQ89">
            <v>0</v>
          </cell>
          <cell r="AR89">
            <v>1709554</v>
          </cell>
          <cell r="AS89">
            <v>34375</v>
          </cell>
          <cell r="AT89">
            <v>52780</v>
          </cell>
          <cell r="AU89">
            <v>356010</v>
          </cell>
          <cell r="AV89">
            <v>86950</v>
          </cell>
          <cell r="AW89">
            <v>0</v>
          </cell>
          <cell r="AX89">
            <v>430700</v>
          </cell>
          <cell r="AY89">
            <v>1364565</v>
          </cell>
          <cell r="AZ89">
            <v>0</v>
          </cell>
          <cell r="BA89">
            <v>572870</v>
          </cell>
          <cell r="BB89">
            <v>5600</v>
          </cell>
          <cell r="BC89">
            <v>0</v>
          </cell>
          <cell r="BD89">
            <v>0</v>
          </cell>
          <cell r="BE89">
            <v>2660</v>
          </cell>
          <cell r="BG89">
            <v>9693792.6999999993</v>
          </cell>
          <cell r="BH89">
            <v>0</v>
          </cell>
          <cell r="BI89">
            <v>132491501.06</v>
          </cell>
          <cell r="BJ89">
            <v>0</v>
          </cell>
          <cell r="BL89">
            <v>0</v>
          </cell>
          <cell r="BM89">
            <v>0</v>
          </cell>
          <cell r="BO89">
            <v>785440.66</v>
          </cell>
          <cell r="BP89">
            <v>750400</v>
          </cell>
          <cell r="BQ89">
            <v>55950371.849999994</v>
          </cell>
          <cell r="BR89">
            <v>406712</v>
          </cell>
          <cell r="BS89">
            <v>1789375</v>
          </cell>
          <cell r="BT89">
            <v>1615450.06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CA89">
            <v>0</v>
          </cell>
        </row>
        <row r="91">
          <cell r="B91">
            <v>10737919.489999998</v>
          </cell>
          <cell r="C91">
            <v>1258081215.5700002</v>
          </cell>
          <cell r="D91">
            <v>402087662.75999999</v>
          </cell>
          <cell r="E91">
            <v>408862</v>
          </cell>
          <cell r="F91">
            <v>106528362</v>
          </cell>
          <cell r="G91">
            <v>9589949.75</v>
          </cell>
          <cell r="I91">
            <v>14244701524.1</v>
          </cell>
          <cell r="J91">
            <v>7481994249.6599998</v>
          </cell>
          <cell r="K91">
            <v>0</v>
          </cell>
          <cell r="L91">
            <v>2457299964.9400001</v>
          </cell>
          <cell r="M91">
            <v>8505897189</v>
          </cell>
          <cell r="N91">
            <v>1959152182.22</v>
          </cell>
          <cell r="O91">
            <v>4658992.5</v>
          </cell>
          <cell r="P91">
            <v>139550</v>
          </cell>
          <cell r="Q91">
            <v>61108448.75</v>
          </cell>
          <cell r="S91">
            <v>299774548.53999996</v>
          </cell>
          <cell r="T91">
            <v>18607890</v>
          </cell>
          <cell r="U91">
            <v>23168030.390000001</v>
          </cell>
          <cell r="V91">
            <v>31670252.199999996</v>
          </cell>
          <cell r="W91">
            <v>1800</v>
          </cell>
          <cell r="X91">
            <v>39393387</v>
          </cell>
          <cell r="Y91">
            <v>391250</v>
          </cell>
          <cell r="Z91">
            <v>5866400</v>
          </cell>
          <cell r="AA91">
            <v>7000</v>
          </cell>
          <cell r="AB91">
            <v>19625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85511865.349999994</v>
          </cell>
          <cell r="AJ91">
            <v>11630689</v>
          </cell>
          <cell r="AK91">
            <v>134660</v>
          </cell>
          <cell r="AL91">
            <v>1616450</v>
          </cell>
          <cell r="AM91">
            <v>138500</v>
          </cell>
          <cell r="AN91">
            <v>1007870</v>
          </cell>
          <cell r="AO91">
            <v>8083695</v>
          </cell>
          <cell r="AP91">
            <v>59947864.25</v>
          </cell>
          <cell r="AQ91">
            <v>0</v>
          </cell>
          <cell r="AR91">
            <v>7993935</v>
          </cell>
          <cell r="AS91">
            <v>149375</v>
          </cell>
          <cell r="AT91">
            <v>388610</v>
          </cell>
          <cell r="AU91">
            <v>1947674</v>
          </cell>
          <cell r="AV91">
            <v>1238450</v>
          </cell>
          <cell r="AW91">
            <v>22200</v>
          </cell>
          <cell r="AX91">
            <v>3740632</v>
          </cell>
          <cell r="AY91">
            <v>6602180</v>
          </cell>
          <cell r="AZ91">
            <v>2120</v>
          </cell>
          <cell r="BA91">
            <v>3158335</v>
          </cell>
          <cell r="BB91">
            <v>55950</v>
          </cell>
          <cell r="BC91">
            <v>0</v>
          </cell>
          <cell r="BD91">
            <v>0</v>
          </cell>
          <cell r="BE91">
            <v>17465</v>
          </cell>
          <cell r="BG91">
            <v>70418972.890000001</v>
          </cell>
          <cell r="BH91">
            <v>103740</v>
          </cell>
          <cell r="BI91">
            <v>497714679.72000009</v>
          </cell>
          <cell r="BJ91">
            <v>0</v>
          </cell>
          <cell r="BL91">
            <v>0</v>
          </cell>
          <cell r="BM91">
            <v>0</v>
          </cell>
          <cell r="BO91">
            <v>90338194.739999995</v>
          </cell>
          <cell r="BP91">
            <v>3670400</v>
          </cell>
          <cell r="BQ91">
            <v>246438458.46999994</v>
          </cell>
          <cell r="BR91">
            <v>4814443.9399999995</v>
          </cell>
          <cell r="BS91">
            <v>11527564.699999999</v>
          </cell>
          <cell r="BT91">
            <v>13880166.749999998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CA91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ีย์ประจำเดือน"/>
      <sheetName val="เช็คขัดข้อง"/>
      <sheetName val="ประจำเดือนรวมเช็คไม่ต้องคีย์"/>
      <sheetName val="รายงานประจำเดือน"/>
      <sheetName val="รายได้ี่จัดเก็บเองไม่ต้องคีย์"/>
      <sheetName val="MIS"/>
      <sheetName val="เปรียบเทียบ(ทำเก็บไว้-ไม่ส่ง)"/>
      <sheetName val="Sheet1"/>
    </sheetNames>
    <sheetDataSet>
      <sheetData sheetId="0" refreshError="1"/>
      <sheetData sheetId="1" refreshError="1"/>
      <sheetData sheetId="2">
        <row r="2">
          <cell r="A2">
            <v>43922</v>
          </cell>
        </row>
        <row r="89">
          <cell r="B89">
            <v>446162.13999999996</v>
          </cell>
          <cell r="C89">
            <v>47047078.139999993</v>
          </cell>
          <cell r="D89">
            <v>173709491.14999998</v>
          </cell>
          <cell r="E89">
            <v>62302</v>
          </cell>
          <cell r="F89">
            <v>15938534.219999999</v>
          </cell>
          <cell r="G89">
            <v>0</v>
          </cell>
          <cell r="H89">
            <v>0</v>
          </cell>
          <cell r="I89">
            <v>913619824.14999998</v>
          </cell>
          <cell r="J89">
            <v>1674851143.7800002</v>
          </cell>
          <cell r="K89">
            <v>0</v>
          </cell>
          <cell r="L89">
            <v>0</v>
          </cell>
          <cell r="M89">
            <v>0</v>
          </cell>
          <cell r="N89">
            <v>101992972.96999998</v>
          </cell>
          <cell r="O89">
            <v>0</v>
          </cell>
          <cell r="P89">
            <v>2480</v>
          </cell>
          <cell r="Q89">
            <v>8253276.9100000001</v>
          </cell>
          <cell r="S89">
            <v>45862240</v>
          </cell>
          <cell r="T89">
            <v>2675440</v>
          </cell>
          <cell r="U89">
            <v>2356006</v>
          </cell>
          <cell r="V89">
            <v>2898700.94</v>
          </cell>
          <cell r="W89">
            <v>0</v>
          </cell>
          <cell r="X89">
            <v>845420</v>
          </cell>
          <cell r="Y89">
            <v>41910</v>
          </cell>
          <cell r="Z89">
            <v>845950</v>
          </cell>
          <cell r="AA89">
            <v>0</v>
          </cell>
          <cell r="AB89">
            <v>1750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5871554.5</v>
          </cell>
          <cell r="AJ89">
            <v>1202590</v>
          </cell>
          <cell r="AK89">
            <v>1290</v>
          </cell>
          <cell r="AL89">
            <v>152000</v>
          </cell>
          <cell r="AM89">
            <v>6000</v>
          </cell>
          <cell r="AN89">
            <v>18500</v>
          </cell>
          <cell r="AO89">
            <v>707124</v>
          </cell>
          <cell r="AP89">
            <v>5784823</v>
          </cell>
          <cell r="AQ89">
            <v>0</v>
          </cell>
          <cell r="AR89">
            <v>1090091</v>
          </cell>
          <cell r="AS89">
            <v>6630</v>
          </cell>
          <cell r="AT89">
            <v>0</v>
          </cell>
          <cell r="AU89">
            <v>230785</v>
          </cell>
          <cell r="AV89">
            <v>0</v>
          </cell>
          <cell r="AW89">
            <v>0</v>
          </cell>
          <cell r="AX89">
            <v>110800</v>
          </cell>
          <cell r="AY89">
            <v>1153410</v>
          </cell>
          <cell r="AZ89">
            <v>0</v>
          </cell>
          <cell r="BA89">
            <v>361305</v>
          </cell>
          <cell r="BB89">
            <v>5000</v>
          </cell>
          <cell r="BC89">
            <v>0</v>
          </cell>
          <cell r="BD89">
            <v>0</v>
          </cell>
          <cell r="BE89">
            <v>60</v>
          </cell>
          <cell r="BG89">
            <v>25949081.699999999</v>
          </cell>
          <cell r="BH89">
            <v>0</v>
          </cell>
          <cell r="BI89">
            <v>42980039.190000005</v>
          </cell>
          <cell r="BJ89">
            <v>0</v>
          </cell>
          <cell r="BL89">
            <v>0</v>
          </cell>
          <cell r="BM89">
            <v>0</v>
          </cell>
          <cell r="BO89">
            <v>935669.73</v>
          </cell>
          <cell r="BP89">
            <v>345600</v>
          </cell>
          <cell r="BQ89">
            <v>523759095.13999999</v>
          </cell>
          <cell r="BR89">
            <v>1823295.43</v>
          </cell>
          <cell r="BS89">
            <v>346660</v>
          </cell>
          <cell r="BT89">
            <v>7962185.6800000006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CA89">
            <v>0</v>
          </cell>
        </row>
        <row r="91">
          <cell r="B91">
            <v>11184081.629999999</v>
          </cell>
          <cell r="C91">
            <v>1305128293.7099998</v>
          </cell>
          <cell r="D91">
            <v>575797153.91000009</v>
          </cell>
          <cell r="E91">
            <v>471164</v>
          </cell>
          <cell r="F91">
            <v>122466896.22</v>
          </cell>
          <cell r="G91">
            <v>9589949.75</v>
          </cell>
          <cell r="I91">
            <v>15158321348.25</v>
          </cell>
          <cell r="J91">
            <v>9156845393.4400005</v>
          </cell>
          <cell r="K91">
            <v>0</v>
          </cell>
          <cell r="L91">
            <v>2457299964.9400001</v>
          </cell>
          <cell r="M91">
            <v>8505897189</v>
          </cell>
          <cell r="N91">
            <v>2061145155.1900001</v>
          </cell>
          <cell r="O91">
            <v>4658992.5</v>
          </cell>
          <cell r="P91">
            <v>142030</v>
          </cell>
          <cell r="Q91">
            <v>69361725.659999996</v>
          </cell>
          <cell r="S91">
            <v>345636788.53999996</v>
          </cell>
          <cell r="T91">
            <v>21283330</v>
          </cell>
          <cell r="U91">
            <v>25524036.390000001</v>
          </cell>
          <cell r="V91">
            <v>34568953.139999993</v>
          </cell>
          <cell r="W91">
            <v>1800</v>
          </cell>
          <cell r="X91">
            <v>40238807</v>
          </cell>
          <cell r="Y91">
            <v>433160</v>
          </cell>
          <cell r="Z91">
            <v>6712350</v>
          </cell>
          <cell r="AA91">
            <v>7000</v>
          </cell>
          <cell r="AB91">
            <v>21375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91383419.850000009</v>
          </cell>
          <cell r="AJ91">
            <v>12833279</v>
          </cell>
          <cell r="AK91">
            <v>135950</v>
          </cell>
          <cell r="AL91">
            <v>1768450</v>
          </cell>
          <cell r="AM91">
            <v>144500</v>
          </cell>
          <cell r="AN91">
            <v>1026370</v>
          </cell>
          <cell r="AO91">
            <v>8790819</v>
          </cell>
          <cell r="AP91">
            <v>65732687.25</v>
          </cell>
          <cell r="AQ91">
            <v>0</v>
          </cell>
          <cell r="AR91">
            <v>9084026</v>
          </cell>
          <cell r="AS91">
            <v>156005</v>
          </cell>
          <cell r="AT91">
            <v>388610</v>
          </cell>
          <cell r="AU91">
            <v>2178459</v>
          </cell>
          <cell r="AV91">
            <v>1238450</v>
          </cell>
          <cell r="AW91">
            <v>22200</v>
          </cell>
          <cell r="AX91">
            <v>3851432</v>
          </cell>
          <cell r="AY91">
            <v>7755590</v>
          </cell>
          <cell r="AZ91">
            <v>2120</v>
          </cell>
          <cell r="BA91">
            <v>3519640</v>
          </cell>
          <cell r="BB91">
            <v>60950</v>
          </cell>
          <cell r="BC91">
            <v>0</v>
          </cell>
          <cell r="BD91">
            <v>0</v>
          </cell>
          <cell r="BE91">
            <v>17525</v>
          </cell>
          <cell r="BG91">
            <v>96368054.590000004</v>
          </cell>
          <cell r="BH91">
            <v>103740</v>
          </cell>
          <cell r="BI91">
            <v>540694718.91000009</v>
          </cell>
          <cell r="BJ91">
            <v>0</v>
          </cell>
          <cell r="BL91">
            <v>0</v>
          </cell>
          <cell r="BM91">
            <v>0</v>
          </cell>
          <cell r="BO91">
            <v>91273864.470000029</v>
          </cell>
          <cell r="BP91">
            <v>4016000</v>
          </cell>
          <cell r="BQ91">
            <v>770197553.61000001</v>
          </cell>
          <cell r="BR91">
            <v>6637739.3699999992</v>
          </cell>
          <cell r="BS91">
            <v>11874224.699999999</v>
          </cell>
          <cell r="BT91">
            <v>21842352.430000003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CA91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ีย์ประจำเดือน"/>
      <sheetName val="เช็คขัดข้อง"/>
      <sheetName val="ประจำเดือนรวมเช็คไม่ต้องคีย์"/>
      <sheetName val="รายงานประจำเดือน"/>
      <sheetName val="รายได้ี่จัดเก็บเองไม่ต้องคีย์"/>
      <sheetName val="MIS"/>
      <sheetName val="เปรียบเทียบ(ทำเก็บไว้-ไม่ส่ง)"/>
      <sheetName val="Sheet1"/>
    </sheetNames>
    <sheetDataSet>
      <sheetData sheetId="0" refreshError="1"/>
      <sheetData sheetId="1" refreshError="1"/>
      <sheetData sheetId="2">
        <row r="2">
          <cell r="A2">
            <v>43952</v>
          </cell>
        </row>
        <row r="89">
          <cell r="B89">
            <v>698651.49000000011</v>
          </cell>
          <cell r="C89">
            <v>82492037.190000013</v>
          </cell>
          <cell r="D89">
            <v>87599204.409999996</v>
          </cell>
          <cell r="E89">
            <v>64388</v>
          </cell>
          <cell r="F89">
            <v>11690265.129999999</v>
          </cell>
          <cell r="G89">
            <v>0</v>
          </cell>
          <cell r="H89">
            <v>0</v>
          </cell>
          <cell r="I89">
            <v>2044244533.0599999</v>
          </cell>
          <cell r="J89">
            <v>471150857.01999998</v>
          </cell>
          <cell r="K89">
            <v>0</v>
          </cell>
          <cell r="L89">
            <v>404014026.74000001</v>
          </cell>
          <cell r="M89">
            <v>1495795817</v>
          </cell>
          <cell r="N89">
            <v>330150542.47999996</v>
          </cell>
          <cell r="O89">
            <v>289417.5</v>
          </cell>
          <cell r="P89">
            <v>0</v>
          </cell>
          <cell r="Q89">
            <v>8299350</v>
          </cell>
          <cell r="S89">
            <v>44977432.200000003</v>
          </cell>
          <cell r="T89">
            <v>2877360</v>
          </cell>
          <cell r="U89">
            <v>1775861.32</v>
          </cell>
          <cell r="V89">
            <v>3280043.5999999996</v>
          </cell>
          <cell r="W89">
            <v>200</v>
          </cell>
          <cell r="X89">
            <v>2819660</v>
          </cell>
          <cell r="Y89">
            <v>52130</v>
          </cell>
          <cell r="Z89">
            <v>690850</v>
          </cell>
          <cell r="AA89">
            <v>0</v>
          </cell>
          <cell r="AB89">
            <v>1875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7090115</v>
          </cell>
          <cell r="AJ89">
            <v>1177050</v>
          </cell>
          <cell r="AK89">
            <v>2780</v>
          </cell>
          <cell r="AL89">
            <v>218000</v>
          </cell>
          <cell r="AM89">
            <v>4500</v>
          </cell>
          <cell r="AN89">
            <v>30000</v>
          </cell>
          <cell r="AO89">
            <v>746040</v>
          </cell>
          <cell r="AP89">
            <v>14896041</v>
          </cell>
          <cell r="AQ89">
            <v>0</v>
          </cell>
          <cell r="AR89">
            <v>1428708</v>
          </cell>
          <cell r="AS89">
            <v>15225</v>
          </cell>
          <cell r="AT89">
            <v>0</v>
          </cell>
          <cell r="AU89">
            <v>331606</v>
          </cell>
          <cell r="AV89">
            <v>50000</v>
          </cell>
          <cell r="AW89">
            <v>0</v>
          </cell>
          <cell r="AX89">
            <v>222500</v>
          </cell>
          <cell r="AY89">
            <v>870010</v>
          </cell>
          <cell r="AZ89">
            <v>0</v>
          </cell>
          <cell r="BA89">
            <v>364710</v>
          </cell>
          <cell r="BB89">
            <v>9700</v>
          </cell>
          <cell r="BC89">
            <v>0</v>
          </cell>
          <cell r="BD89">
            <v>0</v>
          </cell>
          <cell r="BE89">
            <v>2782</v>
          </cell>
          <cell r="BG89">
            <v>10721841.5</v>
          </cell>
          <cell r="BH89">
            <v>0</v>
          </cell>
          <cell r="BI89">
            <v>48075028.739999987</v>
          </cell>
          <cell r="BJ89">
            <v>0</v>
          </cell>
          <cell r="BL89">
            <v>0</v>
          </cell>
          <cell r="BM89">
            <v>0</v>
          </cell>
          <cell r="BO89">
            <v>483446.18000000005</v>
          </cell>
          <cell r="BP89">
            <v>323700</v>
          </cell>
          <cell r="BQ89">
            <v>27598017.800000001</v>
          </cell>
          <cell r="BR89">
            <v>291515.49</v>
          </cell>
          <cell r="BS89">
            <v>1756823</v>
          </cell>
          <cell r="BT89">
            <v>1414874.24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CA89">
            <v>0</v>
          </cell>
        </row>
        <row r="91">
          <cell r="B91">
            <v>11882733.120000001</v>
          </cell>
          <cell r="C91">
            <v>1387620330.9000003</v>
          </cell>
          <cell r="D91">
            <v>663396358.32000005</v>
          </cell>
          <cell r="E91">
            <v>535552</v>
          </cell>
          <cell r="F91">
            <v>134157161.34999996</v>
          </cell>
          <cell r="G91">
            <v>9589949.75</v>
          </cell>
          <cell r="I91">
            <v>17202565881.310001</v>
          </cell>
          <cell r="J91">
            <v>9627996250.460001</v>
          </cell>
          <cell r="K91">
            <v>0</v>
          </cell>
          <cell r="L91">
            <v>2861313991.6800003</v>
          </cell>
          <cell r="M91">
            <v>10001693006</v>
          </cell>
          <cell r="N91">
            <v>2391295697.6700001</v>
          </cell>
          <cell r="O91">
            <v>4948410</v>
          </cell>
          <cell r="P91">
            <v>142030</v>
          </cell>
          <cell r="Q91">
            <v>77661075.659999996</v>
          </cell>
          <cell r="S91">
            <v>390614220.73999995</v>
          </cell>
          <cell r="T91">
            <v>24160690</v>
          </cell>
          <cell r="U91">
            <v>27299897.710000001</v>
          </cell>
          <cell r="V91">
            <v>37848996.739999995</v>
          </cell>
          <cell r="W91">
            <v>2000</v>
          </cell>
          <cell r="X91">
            <v>43058467</v>
          </cell>
          <cell r="Y91">
            <v>485290</v>
          </cell>
          <cell r="Z91">
            <v>7403200</v>
          </cell>
          <cell r="AA91">
            <v>7000</v>
          </cell>
          <cell r="AB91">
            <v>23250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98473534.850000009</v>
          </cell>
          <cell r="AJ91">
            <v>14010329</v>
          </cell>
          <cell r="AK91">
            <v>138730</v>
          </cell>
          <cell r="AL91">
            <v>1986450</v>
          </cell>
          <cell r="AM91">
            <v>149000</v>
          </cell>
          <cell r="AN91">
            <v>1056370</v>
          </cell>
          <cell r="AO91">
            <v>9536859</v>
          </cell>
          <cell r="AP91">
            <v>80628728.25</v>
          </cell>
          <cell r="AQ91">
            <v>0</v>
          </cell>
          <cell r="AR91">
            <v>10512734</v>
          </cell>
          <cell r="AS91">
            <v>171230</v>
          </cell>
          <cell r="AT91">
            <v>388610</v>
          </cell>
          <cell r="AU91">
            <v>2510065</v>
          </cell>
          <cell r="AV91">
            <v>1288450</v>
          </cell>
          <cell r="AW91">
            <v>22200</v>
          </cell>
          <cell r="AX91">
            <v>4073932</v>
          </cell>
          <cell r="AY91">
            <v>8625600</v>
          </cell>
          <cell r="AZ91">
            <v>2120</v>
          </cell>
          <cell r="BA91">
            <v>3884350</v>
          </cell>
          <cell r="BB91">
            <v>70650</v>
          </cell>
          <cell r="BC91">
            <v>0</v>
          </cell>
          <cell r="BD91">
            <v>0</v>
          </cell>
          <cell r="BE91">
            <v>20307</v>
          </cell>
          <cell r="BG91">
            <v>107089896.09</v>
          </cell>
          <cell r="BH91">
            <v>103740</v>
          </cell>
          <cell r="BI91">
            <v>588769747.6500001</v>
          </cell>
          <cell r="BJ91">
            <v>0</v>
          </cell>
          <cell r="BL91">
            <v>0</v>
          </cell>
          <cell r="BM91">
            <v>0</v>
          </cell>
          <cell r="BO91">
            <v>91757310.650000036</v>
          </cell>
          <cell r="BP91">
            <v>4339700</v>
          </cell>
          <cell r="BQ91">
            <v>797795571.40999973</v>
          </cell>
          <cell r="BR91">
            <v>6929254.8599999994</v>
          </cell>
          <cell r="BS91">
            <v>13631047.699999999</v>
          </cell>
          <cell r="BT91">
            <v>23257226.669999998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CA91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topLeftCell="A109" workbookViewId="0">
      <selection activeCell="A124" sqref="A124"/>
    </sheetView>
  </sheetViews>
  <sheetFormatPr defaultRowHeight="14.25" x14ac:dyDescent="0.2"/>
  <cols>
    <col min="1" max="1" width="44.25" bestFit="1" customWidth="1"/>
    <col min="2" max="2" width="15.125" bestFit="1" customWidth="1"/>
    <col min="3" max="4" width="14.25" bestFit="1" customWidth="1"/>
    <col min="5" max="5" width="2.75" bestFit="1" customWidth="1"/>
    <col min="6" max="6" width="15.125" bestFit="1" customWidth="1"/>
    <col min="8" max="8" width="7.125" bestFit="1" customWidth="1"/>
    <col min="9" max="9" width="13.5" bestFit="1" customWidth="1"/>
    <col min="10" max="11" width="10.75" bestFit="1" customWidth="1"/>
  </cols>
  <sheetData>
    <row r="1" spans="1:12" ht="23.25" x14ac:dyDescent="0.4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</row>
    <row r="2" spans="1:12" ht="23.25" x14ac:dyDescent="0.45">
      <c r="A2" s="3">
        <f>[1]ประจำเดือนรวมเช็คไม่ต้องคีย์!A2</f>
        <v>43739</v>
      </c>
      <c r="B2" s="1"/>
      <c r="C2" s="1"/>
      <c r="D2" s="1"/>
      <c r="E2" s="1"/>
      <c r="F2" s="1"/>
      <c r="G2" s="2"/>
      <c r="H2" s="1" t="s">
        <v>1</v>
      </c>
      <c r="I2" s="1"/>
      <c r="J2" s="1"/>
      <c r="K2" s="1"/>
      <c r="L2" s="2"/>
    </row>
    <row r="3" spans="1:12" ht="23.25" x14ac:dyDescent="0.45">
      <c r="A3" s="1"/>
      <c r="B3" s="1"/>
      <c r="C3" s="1"/>
      <c r="D3" s="1"/>
      <c r="E3" s="1"/>
      <c r="F3" s="1"/>
      <c r="G3" s="2"/>
      <c r="H3" s="3">
        <f>A2</f>
        <v>43739</v>
      </c>
      <c r="I3" s="1"/>
      <c r="J3" s="1"/>
      <c r="K3" s="1"/>
      <c r="L3" s="2"/>
    </row>
    <row r="4" spans="1:12" ht="23.25" x14ac:dyDescent="0.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2"/>
      <c r="H4" s="5"/>
      <c r="I4" s="5"/>
      <c r="J4" s="6"/>
      <c r="K4" s="6"/>
      <c r="L4" s="2"/>
    </row>
    <row r="5" spans="1:12" ht="23.25" x14ac:dyDescent="0.5">
      <c r="A5" s="7"/>
      <c r="B5" s="7" t="s">
        <v>8</v>
      </c>
      <c r="C5" s="7"/>
      <c r="D5" s="7"/>
      <c r="E5" s="7" t="s">
        <v>9</v>
      </c>
      <c r="F5" s="7" t="s">
        <v>10</v>
      </c>
      <c r="G5" s="2"/>
      <c r="H5" s="8" t="s">
        <v>11</v>
      </c>
      <c r="I5" s="8" t="s">
        <v>12</v>
      </c>
      <c r="J5" s="9" t="s">
        <v>4</v>
      </c>
      <c r="K5" s="8" t="s">
        <v>5</v>
      </c>
      <c r="L5" s="2"/>
    </row>
    <row r="6" spans="1:12" ht="23.25" x14ac:dyDescent="0.5">
      <c r="A6" s="10" t="s">
        <v>13</v>
      </c>
      <c r="B6" s="10"/>
      <c r="C6" s="10"/>
      <c r="D6" s="10"/>
      <c r="E6" s="11"/>
      <c r="F6" s="10"/>
      <c r="G6" s="12"/>
      <c r="H6" s="4">
        <v>1</v>
      </c>
      <c r="I6" s="10" t="s">
        <v>14</v>
      </c>
      <c r="J6" s="13">
        <f>+[1]ประจำเดือนรวมเช็คไม่ต้องคีย์!BQ89</f>
        <v>20178145.41</v>
      </c>
      <c r="K6" s="13">
        <f>+[1]ประจำเดือนรวมเช็คไม่ต้องคีย์!BQ91</f>
        <v>20178145.41</v>
      </c>
      <c r="L6" s="2"/>
    </row>
    <row r="7" spans="1:12" ht="23.25" x14ac:dyDescent="0.5">
      <c r="A7" s="14" t="s">
        <v>15</v>
      </c>
      <c r="B7" s="14"/>
      <c r="C7" s="14"/>
      <c r="D7" s="14"/>
      <c r="E7" s="15"/>
      <c r="F7" s="14"/>
      <c r="G7" s="12"/>
      <c r="H7" s="16">
        <v>2</v>
      </c>
      <c r="I7" s="14" t="s">
        <v>16</v>
      </c>
      <c r="J7" s="17">
        <f>[1]ประจำเดือนรวมเช็คไม่ต้องคีย์!BR89</f>
        <v>317246</v>
      </c>
      <c r="K7" s="17">
        <f>+[1]ประจำเดือนรวมเช็คไม่ต้องคีย์!BR91</f>
        <v>317246</v>
      </c>
      <c r="L7" s="2"/>
    </row>
    <row r="8" spans="1:12" ht="23.25" x14ac:dyDescent="0.5">
      <c r="A8" s="14" t="s">
        <v>17</v>
      </c>
      <c r="B8" s="14"/>
      <c r="C8" s="14"/>
      <c r="D8" s="14"/>
      <c r="E8" s="15"/>
      <c r="F8" s="14"/>
      <c r="G8" s="12"/>
      <c r="H8" s="16">
        <v>3</v>
      </c>
      <c r="I8" s="14" t="s">
        <v>18</v>
      </c>
      <c r="J8" s="17">
        <f>[1]ประจำเดือนรวมเช็คไม่ต้องคีย์!BS89</f>
        <v>1349162.7</v>
      </c>
      <c r="K8" s="17">
        <f>+[1]ประจำเดือนรวมเช็คไม่ต้องคีย์!BS91</f>
        <v>1349162.7</v>
      </c>
      <c r="L8" s="2"/>
    </row>
    <row r="9" spans="1:12" ht="23.25" x14ac:dyDescent="0.5">
      <c r="A9" s="14"/>
      <c r="B9" s="18"/>
      <c r="C9" s="14"/>
      <c r="D9" s="14"/>
      <c r="E9" s="15"/>
      <c r="F9" s="14"/>
      <c r="G9" s="12"/>
      <c r="H9" s="16">
        <v>4</v>
      </c>
      <c r="I9" s="14" t="s">
        <v>19</v>
      </c>
      <c r="J9" s="17">
        <f>[1]ประจำเดือนรวมเช็คไม่ต้องคีย์!BT89</f>
        <v>959014.76</v>
      </c>
      <c r="K9" s="17">
        <f>+[1]ประจำเดือนรวมเช็คไม่ต้องคีย์!BT91</f>
        <v>959014.76</v>
      </c>
      <c r="L9" s="2"/>
    </row>
    <row r="10" spans="1:12" ht="23.25" x14ac:dyDescent="0.5">
      <c r="A10" s="14" t="s">
        <v>20</v>
      </c>
      <c r="B10" s="14">
        <v>9000000</v>
      </c>
      <c r="C10" s="14">
        <f>[1]ประจำเดือนรวมเช็คไม่ต้องคีย์!B89</f>
        <v>1683392.87</v>
      </c>
      <c r="D10" s="14">
        <f>[1]ประจำเดือนรวมเช็คไม่ต้องคีย์!B91</f>
        <v>1683392.87</v>
      </c>
      <c r="E10" s="15" t="str">
        <f>IF(D10&gt;B10,"+","-")</f>
        <v>-</v>
      </c>
      <c r="F10" s="14">
        <f>ABS(D10-B10)</f>
        <v>7316607.1299999999</v>
      </c>
      <c r="G10" s="12"/>
      <c r="H10" s="16"/>
      <c r="I10" s="14"/>
      <c r="J10" s="17"/>
      <c r="K10" s="17"/>
      <c r="L10" s="2"/>
    </row>
    <row r="11" spans="1:12" ht="23.25" x14ac:dyDescent="0.5">
      <c r="A11" s="14" t="s">
        <v>21</v>
      </c>
      <c r="B11" s="14">
        <v>600000000</v>
      </c>
      <c r="C11" s="14">
        <f>[1]ประจำเดือนรวมเช็คไม่ต้องคีย์!C89</f>
        <v>468982168.84999996</v>
      </c>
      <c r="D11" s="14">
        <f>[1]ประจำเดือนรวมเช็คไม่ต้องคีย์!C91</f>
        <v>468982168.84999996</v>
      </c>
      <c r="E11" s="15" t="str">
        <f t="shared" ref="E11:E17" si="0">IF(D11&gt;B11,"+","-")</f>
        <v>-</v>
      </c>
      <c r="F11" s="14">
        <f t="shared" ref="F11:F17" si="1">ABS(D11-B11)</f>
        <v>131017831.15000004</v>
      </c>
      <c r="G11" s="12"/>
      <c r="H11" s="19"/>
      <c r="I11" s="20"/>
      <c r="J11" s="20"/>
      <c r="K11" s="20"/>
      <c r="L11" s="21"/>
    </row>
    <row r="12" spans="1:12" ht="23.25" x14ac:dyDescent="0.5">
      <c r="A12" s="14" t="s">
        <v>22</v>
      </c>
      <c r="B12" s="14">
        <v>1000000000</v>
      </c>
      <c r="C12" s="14">
        <f>[1]ประจำเดือนรวมเช็คไม่ต้องคีย์!D89</f>
        <v>12517617.93</v>
      </c>
      <c r="D12" s="14">
        <f>[1]ประจำเดือนรวมเช็คไม่ต้องคีย์!D91</f>
        <v>12517617.93</v>
      </c>
      <c r="E12" s="15" t="str">
        <f t="shared" si="0"/>
        <v>-</v>
      </c>
      <c r="F12" s="14">
        <f t="shared" si="1"/>
        <v>987482382.07000005</v>
      </c>
      <c r="G12" s="12"/>
      <c r="H12" s="16"/>
      <c r="I12" s="14"/>
      <c r="J12" s="17"/>
      <c r="K12" s="17"/>
      <c r="L12" s="2"/>
    </row>
    <row r="13" spans="1:12" ht="23.25" x14ac:dyDescent="0.5">
      <c r="A13" s="14" t="s">
        <v>23</v>
      </c>
      <c r="B13" s="14">
        <v>1000000</v>
      </c>
      <c r="C13" s="14">
        <f>[1]ประจำเดือนรวมเช็คไม่ต้องคีย์!E89</f>
        <v>69952</v>
      </c>
      <c r="D13" s="14">
        <f>[1]ประจำเดือนรวมเช็คไม่ต้องคีย์!E91</f>
        <v>69952</v>
      </c>
      <c r="E13" s="15" t="str">
        <f t="shared" si="0"/>
        <v>-</v>
      </c>
      <c r="F13" s="14">
        <f t="shared" si="1"/>
        <v>930048</v>
      </c>
      <c r="G13" s="12"/>
      <c r="H13" s="7"/>
      <c r="I13" s="14"/>
      <c r="J13" s="17"/>
      <c r="K13" s="17"/>
      <c r="L13" s="2"/>
    </row>
    <row r="14" spans="1:12" ht="24" thickBot="1" x14ac:dyDescent="0.55000000000000004">
      <c r="A14" s="14" t="s">
        <v>24</v>
      </c>
      <c r="B14" s="14">
        <v>240000000</v>
      </c>
      <c r="C14" s="14">
        <f>[1]ประจำเดือนรวมเช็คไม่ต้องคีย์!F89</f>
        <v>17867053.649999999</v>
      </c>
      <c r="D14" s="14">
        <f>[1]ประจำเดือนรวมเช็คไม่ต้องคีย์!F91</f>
        <v>17867053.649999999</v>
      </c>
      <c r="E14" s="15" t="str">
        <f t="shared" si="0"/>
        <v>-</v>
      </c>
      <c r="F14" s="14">
        <f t="shared" si="1"/>
        <v>222132946.34999999</v>
      </c>
      <c r="G14" s="12"/>
      <c r="H14" s="22"/>
      <c r="I14" s="23" t="s">
        <v>25</v>
      </c>
      <c r="J14" s="24">
        <f>SUM(J6:J13)</f>
        <v>22803568.870000001</v>
      </c>
      <c r="K14" s="24">
        <f>SUM(K6:K13)</f>
        <v>22803568.870000001</v>
      </c>
      <c r="L14" s="21"/>
    </row>
    <row r="15" spans="1:12" ht="24" thickTop="1" x14ac:dyDescent="0.5">
      <c r="A15" s="14" t="s">
        <v>26</v>
      </c>
      <c r="B15" s="14">
        <v>50000000</v>
      </c>
      <c r="C15" s="14">
        <f>[1]ประจำเดือนรวมเช็คไม่ต้องคีย์!G89</f>
        <v>1801924.25</v>
      </c>
      <c r="D15" s="14">
        <f>[1]ประจำเดือนรวมเช็คไม่ต้องคีย์!G89</f>
        <v>1801924.25</v>
      </c>
      <c r="E15" s="15" t="str">
        <f t="shared" si="0"/>
        <v>-</v>
      </c>
      <c r="F15" s="14">
        <f t="shared" si="1"/>
        <v>48198075.75</v>
      </c>
      <c r="G15" s="12"/>
      <c r="H15" s="2"/>
      <c r="I15" s="2"/>
      <c r="J15" s="2"/>
      <c r="K15" s="2"/>
      <c r="L15" s="2"/>
    </row>
    <row r="16" spans="1:12" ht="23.25" x14ac:dyDescent="0.5">
      <c r="A16" s="14" t="s">
        <v>27</v>
      </c>
      <c r="B16" s="25">
        <v>14000000000</v>
      </c>
      <c r="C16" s="14">
        <f>[1]ประจำเดือนรวมเช็คไม่ต้องคีย์!H89</f>
        <v>0</v>
      </c>
      <c r="D16" s="14">
        <f>[1]ประจำเดือนรวมเช็คไม่ต้องคีย์!H89</f>
        <v>0</v>
      </c>
      <c r="E16" s="15" t="str">
        <f>IF(D16&gt;B16,"+","-")</f>
        <v>-</v>
      </c>
      <c r="F16" s="14">
        <f>ABS(D16-B16)</f>
        <v>14000000000</v>
      </c>
      <c r="G16" s="12"/>
      <c r="H16" s="21"/>
      <c r="I16" s="21"/>
      <c r="J16" s="2"/>
      <c r="K16" s="12"/>
      <c r="L16" s="2"/>
    </row>
    <row r="17" spans="1:12" ht="23.25" x14ac:dyDescent="0.5">
      <c r="A17" s="14" t="s">
        <v>28</v>
      </c>
      <c r="B17" s="26">
        <f>SUM(B9:B16)</f>
        <v>15900000000</v>
      </c>
      <c r="C17" s="26">
        <f>SUM(C9:C16)</f>
        <v>502922109.54999995</v>
      </c>
      <c r="D17" s="26">
        <f>SUM(D9:D16)</f>
        <v>502922109.54999995</v>
      </c>
      <c r="E17" s="27" t="str">
        <f t="shared" si="0"/>
        <v>-</v>
      </c>
      <c r="F17" s="26">
        <f t="shared" si="1"/>
        <v>15397077890.450001</v>
      </c>
      <c r="G17" s="12"/>
      <c r="H17" s="5"/>
      <c r="I17" s="2"/>
      <c r="J17" s="2"/>
      <c r="K17" s="2"/>
      <c r="L17" s="2"/>
    </row>
    <row r="18" spans="1:12" ht="23.25" x14ac:dyDescent="0.5">
      <c r="A18" s="14" t="s">
        <v>29</v>
      </c>
      <c r="B18" s="10"/>
      <c r="C18" s="10"/>
      <c r="D18" s="10"/>
      <c r="E18" s="11"/>
      <c r="F18" s="10"/>
      <c r="G18" s="12"/>
      <c r="H18" s="5"/>
      <c r="I18" s="2"/>
      <c r="J18" s="2"/>
      <c r="K18" s="2"/>
      <c r="L18" s="2"/>
    </row>
    <row r="19" spans="1:12" ht="23.25" x14ac:dyDescent="0.5">
      <c r="A19" s="14" t="s">
        <v>30</v>
      </c>
      <c r="B19" s="18">
        <v>27700000000</v>
      </c>
      <c r="C19" s="14">
        <f>[1]ประจำเดือนรวมเช็คไม่ต้องคีย์!I89</f>
        <v>448875790.25</v>
      </c>
      <c r="D19" s="14">
        <f>[1]ประจำเดือนรวมเช็คไม่ต้องคีย์!I91</f>
        <v>448875790.25</v>
      </c>
      <c r="E19" s="15" t="str">
        <f t="shared" ref="E19:E29" si="2">IF(D19&gt;B19,"+","-")</f>
        <v>-</v>
      </c>
      <c r="F19" s="14">
        <f t="shared" ref="F19:F29" si="3">ABS(D19-B19)</f>
        <v>27251124209.75</v>
      </c>
      <c r="G19" s="12"/>
      <c r="H19" s="5"/>
      <c r="I19" s="2"/>
      <c r="J19" s="2"/>
      <c r="K19" s="2"/>
      <c r="L19" s="21"/>
    </row>
    <row r="20" spans="1:12" ht="23.25" x14ac:dyDescent="0.5">
      <c r="A20" s="14" t="s">
        <v>31</v>
      </c>
      <c r="B20" s="18">
        <v>13400000000</v>
      </c>
      <c r="C20" s="14">
        <f>[1]ประจำเดือนรวมเช็คไม่ต้องคีย์!J89</f>
        <v>0</v>
      </c>
      <c r="D20" s="14">
        <f>[1]ประจำเดือนรวมเช็คไม่ต้องคีย์!J91</f>
        <v>0</v>
      </c>
      <c r="E20" s="28" t="str">
        <f t="shared" si="2"/>
        <v>-</v>
      </c>
      <c r="F20" s="14">
        <f t="shared" si="3"/>
        <v>13400000000</v>
      </c>
      <c r="G20" s="12"/>
      <c r="H20" s="2"/>
      <c r="I20" s="2"/>
      <c r="J20" s="2"/>
      <c r="K20" s="2"/>
      <c r="L20" s="29"/>
    </row>
    <row r="21" spans="1:12" ht="23.25" x14ac:dyDescent="0.5">
      <c r="A21" s="14" t="s">
        <v>32</v>
      </c>
      <c r="B21" s="18">
        <v>0</v>
      </c>
      <c r="C21" s="14">
        <f>[1]ประจำเดือนรวมเช็คไม่ต้องคีย์!K89</f>
        <v>0</v>
      </c>
      <c r="D21" s="14">
        <f>[1]ประจำเดือนรวมเช็คไม่ต้องคีย์!K91</f>
        <v>0</v>
      </c>
      <c r="E21" s="15" t="str">
        <f t="shared" si="2"/>
        <v>-</v>
      </c>
      <c r="F21" s="14">
        <f t="shared" si="3"/>
        <v>0</v>
      </c>
      <c r="G21" s="12"/>
      <c r="H21" s="30"/>
      <c r="I21" s="30"/>
      <c r="J21" s="30"/>
      <c r="K21" s="30"/>
      <c r="L21" s="29"/>
    </row>
    <row r="22" spans="1:12" ht="23.25" x14ac:dyDescent="0.5">
      <c r="A22" s="14" t="s">
        <v>33</v>
      </c>
      <c r="B22" s="18">
        <v>4400000000</v>
      </c>
      <c r="C22" s="14">
        <f>[1]ประจำเดือนรวมเช็คไม่ต้องคีย์!L89</f>
        <v>0</v>
      </c>
      <c r="D22" s="14">
        <f>[1]ประจำเดือนรวมเช็คไม่ต้องคีย์!L91</f>
        <v>0</v>
      </c>
      <c r="E22" s="15" t="str">
        <f t="shared" si="2"/>
        <v>-</v>
      </c>
      <c r="F22" s="14">
        <f t="shared" si="3"/>
        <v>4400000000</v>
      </c>
      <c r="G22" s="12"/>
      <c r="H22" s="2"/>
      <c r="I22" s="2"/>
      <c r="J22" s="2"/>
      <c r="K22" s="2"/>
      <c r="L22" s="29"/>
    </row>
    <row r="23" spans="1:12" ht="23.25" x14ac:dyDescent="0.5">
      <c r="A23" s="14" t="s">
        <v>34</v>
      </c>
      <c r="B23" s="31">
        <v>13200000000</v>
      </c>
      <c r="C23" s="14">
        <f>[1]ประจำเดือนรวมเช็คไม่ต้องคีย์!M89</f>
        <v>3376204920</v>
      </c>
      <c r="D23" s="32">
        <f>[1]ประจำเดือนรวมเช็คไม่ต้องคีย์!M91</f>
        <v>3376204920</v>
      </c>
      <c r="E23" s="15" t="str">
        <f t="shared" si="2"/>
        <v>-</v>
      </c>
      <c r="F23" s="33">
        <f t="shared" si="3"/>
        <v>9823795080</v>
      </c>
      <c r="G23" s="12"/>
      <c r="H23" s="2"/>
      <c r="I23" s="2"/>
      <c r="J23" s="2"/>
      <c r="K23" s="2"/>
      <c r="L23" s="29"/>
    </row>
    <row r="24" spans="1:12" ht="23.25" x14ac:dyDescent="0.5">
      <c r="A24" s="19" t="s">
        <v>35</v>
      </c>
      <c r="B24" s="31"/>
      <c r="C24" s="14"/>
      <c r="D24" s="32"/>
      <c r="E24" s="15"/>
      <c r="F24" s="33"/>
      <c r="G24" s="34"/>
      <c r="H24" s="21"/>
      <c r="I24" s="21"/>
      <c r="J24" s="21"/>
      <c r="K24" s="21"/>
      <c r="L24" s="35"/>
    </row>
    <row r="25" spans="1:12" ht="23.25" x14ac:dyDescent="0.5">
      <c r="A25" s="14" t="s">
        <v>36</v>
      </c>
      <c r="B25" s="18">
        <v>3670000000</v>
      </c>
      <c r="C25" s="14">
        <f>[1]ประจำเดือนรวมเช็คไม่ต้องคีย์!N89</f>
        <v>286481313.52999997</v>
      </c>
      <c r="D25" s="14">
        <f>[1]ประจำเดือนรวมเช็คไม่ต้องคีย์!N91</f>
        <v>286481313.52999997</v>
      </c>
      <c r="E25" s="15" t="str">
        <f>IF(D25&gt;B25,"+","-")</f>
        <v>-</v>
      </c>
      <c r="F25" s="14">
        <f>ABS(D25-B25)</f>
        <v>3383518686.4700003</v>
      </c>
      <c r="G25" s="12"/>
      <c r="H25" s="2"/>
      <c r="I25" s="2"/>
      <c r="J25" s="2"/>
      <c r="K25" s="2"/>
      <c r="L25" s="2"/>
    </row>
    <row r="26" spans="1:12" ht="23.25" x14ac:dyDescent="0.5">
      <c r="A26" s="14" t="s">
        <v>37</v>
      </c>
      <c r="B26" s="14">
        <v>4600000</v>
      </c>
      <c r="C26" s="14">
        <f>[1]ประจำเดือนรวมเช็คไม่ต้องคีย์!O89</f>
        <v>78451</v>
      </c>
      <c r="D26" s="14">
        <f>[1]ประจำเดือนรวมเช็คไม่ต้องคีย์!O91</f>
        <v>78451</v>
      </c>
      <c r="E26" s="15" t="str">
        <f>IF(D26&gt;B26,"+","-")</f>
        <v>-</v>
      </c>
      <c r="F26" s="14">
        <f>ABS(D26-B26)</f>
        <v>4521549</v>
      </c>
      <c r="G26" s="12"/>
      <c r="H26" s="2"/>
      <c r="I26" s="2"/>
      <c r="J26" s="2"/>
      <c r="K26" s="2"/>
      <c r="L26" s="2"/>
    </row>
    <row r="27" spans="1:12" ht="23.25" x14ac:dyDescent="0.5">
      <c r="A27" s="14" t="s">
        <v>38</v>
      </c>
      <c r="B27" s="14">
        <v>400000</v>
      </c>
      <c r="C27" s="14">
        <f>[1]ประจำเดือนรวมเช็คไม่ต้องคีย์!P89</f>
        <v>13480</v>
      </c>
      <c r="D27" s="14">
        <f>[1]ประจำเดือนรวมเช็คไม่ต้องคีย์!P91</f>
        <v>13480</v>
      </c>
      <c r="E27" s="15" t="str">
        <f>IF(D27&gt;B27,"+","-")</f>
        <v>-</v>
      </c>
      <c r="F27" s="14">
        <f>ABS(D27-B27)</f>
        <v>386520</v>
      </c>
      <c r="G27" s="12"/>
      <c r="H27" s="2"/>
      <c r="I27" s="2"/>
      <c r="J27" s="2"/>
      <c r="K27" s="2"/>
      <c r="L27" s="2"/>
    </row>
    <row r="28" spans="1:12" ht="23.25" x14ac:dyDescent="0.5">
      <c r="A28" s="14" t="s">
        <v>39</v>
      </c>
      <c r="B28" s="14">
        <v>125000000</v>
      </c>
      <c r="C28" s="14">
        <f>[1]ประจำเดือนรวมเช็คไม่ต้องคีย์!Q89</f>
        <v>15366868.75</v>
      </c>
      <c r="D28" s="14">
        <f>[1]ประจำเดือนรวมเช็คไม่ต้องคีย์!Q91</f>
        <v>15366868.75</v>
      </c>
      <c r="E28" s="15" t="str">
        <f>IF(D28&gt;B28,"+","-")</f>
        <v>-</v>
      </c>
      <c r="F28" s="14">
        <f>ABS(D28-B28)</f>
        <v>109633131.25</v>
      </c>
      <c r="G28" s="12"/>
      <c r="H28" s="2"/>
      <c r="I28" s="2"/>
      <c r="J28" s="2"/>
      <c r="K28" s="2"/>
      <c r="L28" s="2"/>
    </row>
    <row r="29" spans="1:12" ht="23.25" x14ac:dyDescent="0.5">
      <c r="A29" s="14" t="s">
        <v>40</v>
      </c>
      <c r="B29" s="36">
        <f>SUM(B19:B28)</f>
        <v>62500000000</v>
      </c>
      <c r="C29" s="36">
        <f>SUM(C19:C28)</f>
        <v>4127020823.5299997</v>
      </c>
      <c r="D29" s="36">
        <f>SUM(D19:D28)</f>
        <v>4127020823.5299997</v>
      </c>
      <c r="E29" s="27" t="str">
        <f t="shared" si="2"/>
        <v>-</v>
      </c>
      <c r="F29" s="26">
        <f t="shared" si="3"/>
        <v>58372979176.470001</v>
      </c>
      <c r="G29" s="12"/>
      <c r="H29" s="2"/>
      <c r="I29" s="2"/>
      <c r="J29" s="2"/>
      <c r="K29" s="2"/>
      <c r="L29" s="2"/>
    </row>
    <row r="30" spans="1:12" ht="23.25" x14ac:dyDescent="0.5">
      <c r="A30" s="37" t="s">
        <v>41</v>
      </c>
      <c r="B30" s="38">
        <f>+B17+B29</f>
        <v>78400000000</v>
      </c>
      <c r="C30" s="38">
        <f>+C17+C29</f>
        <v>4629942933.0799999</v>
      </c>
      <c r="D30" s="38">
        <f>+D17+D29</f>
        <v>4629942933.0799999</v>
      </c>
      <c r="E30" s="39" t="str">
        <f>IF(D30&gt;B30,"+","-")</f>
        <v>-</v>
      </c>
      <c r="F30" s="38">
        <f>ABS(D30-B30)</f>
        <v>73770057066.919998</v>
      </c>
      <c r="G30" s="12"/>
      <c r="H30" s="2"/>
      <c r="I30" s="2"/>
      <c r="J30" s="2"/>
      <c r="K30" s="2"/>
      <c r="L30" s="2"/>
    </row>
    <row r="31" spans="1:12" ht="23.25" x14ac:dyDescent="0.5">
      <c r="A31" s="14" t="s">
        <v>42</v>
      </c>
      <c r="B31" s="10"/>
      <c r="C31" s="10"/>
      <c r="D31" s="10"/>
      <c r="E31" s="11"/>
      <c r="F31" s="10"/>
      <c r="G31" s="12"/>
      <c r="H31" s="2"/>
      <c r="I31" s="2"/>
      <c r="J31" s="2"/>
      <c r="K31" s="2"/>
      <c r="L31" s="2"/>
    </row>
    <row r="32" spans="1:12" ht="23.25" x14ac:dyDescent="0.5">
      <c r="A32" s="14" t="s">
        <v>43</v>
      </c>
      <c r="B32" s="14"/>
      <c r="C32" s="14"/>
      <c r="D32" s="14"/>
      <c r="E32" s="15"/>
      <c r="F32" s="14"/>
      <c r="G32" s="12"/>
      <c r="H32" s="2"/>
      <c r="I32" s="2"/>
      <c r="J32" s="2"/>
      <c r="K32" s="2"/>
      <c r="L32" s="2"/>
    </row>
    <row r="33" spans="1:12" ht="23.25" x14ac:dyDescent="0.5">
      <c r="A33" s="14" t="s">
        <v>44</v>
      </c>
      <c r="B33" s="14">
        <v>1700000000</v>
      </c>
      <c r="C33" s="14">
        <f>[1]ประจำเดือนรวมเช็คไม่ต้องคีย์!S89</f>
        <v>49524290</v>
      </c>
      <c r="D33" s="14">
        <f>[1]ประจำเดือนรวมเช็คไม่ต้องคีย์!S91</f>
        <v>49524290</v>
      </c>
      <c r="E33" s="15" t="str">
        <f t="shared" ref="E33:E39" si="4">IF(D33&gt;B33,"+","-")</f>
        <v>-</v>
      </c>
      <c r="F33" s="14">
        <f t="shared" ref="F33:F39" si="5">ABS(D33-B33)</f>
        <v>1650475710</v>
      </c>
      <c r="G33" s="12"/>
      <c r="H33" s="2"/>
      <c r="I33" s="2"/>
      <c r="J33" s="2"/>
      <c r="K33" s="2"/>
      <c r="L33" s="21"/>
    </row>
    <row r="34" spans="1:12" ht="23.25" x14ac:dyDescent="0.5">
      <c r="A34" s="14" t="s">
        <v>45</v>
      </c>
      <c r="B34" s="14">
        <v>39800000</v>
      </c>
      <c r="C34" s="14">
        <f>[1]ประจำเดือนรวมเช็คไม่ต้องคีย์!T89</f>
        <v>3127550</v>
      </c>
      <c r="D34" s="14">
        <f>[1]ประจำเดือนรวมเช็คไม่ต้องคีย์!T91</f>
        <v>3127550</v>
      </c>
      <c r="E34" s="15" t="str">
        <f t="shared" si="4"/>
        <v>-</v>
      </c>
      <c r="F34" s="14">
        <f t="shared" si="5"/>
        <v>36672450</v>
      </c>
      <c r="G34" s="12"/>
      <c r="H34" s="2"/>
      <c r="I34" s="2"/>
      <c r="J34" s="2"/>
      <c r="K34" s="2"/>
      <c r="L34" s="2"/>
    </row>
    <row r="35" spans="1:12" ht="23.25" x14ac:dyDescent="0.5">
      <c r="A35" s="14" t="s">
        <v>46</v>
      </c>
      <c r="B35" s="14">
        <v>60000000</v>
      </c>
      <c r="C35" s="14">
        <f>[1]ประจำเดือนรวมเช็คไม่ต้องคีย์!U89</f>
        <v>2373743.91</v>
      </c>
      <c r="D35" s="14">
        <f>[1]ประจำเดือนรวมเช็คไม่ต้องคีย์!U91</f>
        <v>2373743.91</v>
      </c>
      <c r="E35" s="15" t="str">
        <f t="shared" si="4"/>
        <v>-</v>
      </c>
      <c r="F35" s="14">
        <f t="shared" si="5"/>
        <v>57626256.090000004</v>
      </c>
      <c r="G35" s="12"/>
      <c r="H35" s="2"/>
      <c r="I35" s="2"/>
      <c r="J35" s="2"/>
      <c r="K35" s="2"/>
      <c r="L35" s="2"/>
    </row>
    <row r="36" spans="1:12" ht="23.25" x14ac:dyDescent="0.5">
      <c r="A36" s="14" t="s">
        <v>47</v>
      </c>
      <c r="B36" s="14">
        <v>60000000</v>
      </c>
      <c r="C36" s="14">
        <f>[1]ประจำเดือนรวมเช็คไม่ต้องคีย์!V89</f>
        <v>5208064.4900000012</v>
      </c>
      <c r="D36" s="14">
        <f>[1]ประจำเดือนรวมเช็คไม่ต้องคีย์!V91</f>
        <v>5208064.4900000012</v>
      </c>
      <c r="E36" s="15" t="str">
        <f t="shared" si="4"/>
        <v>-</v>
      </c>
      <c r="F36" s="14">
        <f t="shared" si="5"/>
        <v>54791935.509999998</v>
      </c>
      <c r="G36" s="12"/>
      <c r="H36" s="2"/>
      <c r="I36" s="2"/>
      <c r="J36" s="2"/>
      <c r="K36" s="2"/>
      <c r="L36" s="21"/>
    </row>
    <row r="37" spans="1:12" ht="23.25" x14ac:dyDescent="0.5">
      <c r="A37" s="14" t="s">
        <v>48</v>
      </c>
      <c r="B37" s="14">
        <v>10000</v>
      </c>
      <c r="C37" s="14">
        <f>[1]ประจำเดือนรวมเช็คไม่ต้องคีย์!W89</f>
        <v>0</v>
      </c>
      <c r="D37" s="14">
        <f>[1]ประจำเดือนรวมเช็คไม่ต้องคีย์!W91</f>
        <v>0</v>
      </c>
      <c r="E37" s="15" t="str">
        <f t="shared" si="4"/>
        <v>-</v>
      </c>
      <c r="F37" s="14">
        <f t="shared" si="5"/>
        <v>10000</v>
      </c>
      <c r="G37" s="12"/>
      <c r="H37" s="2"/>
      <c r="I37" s="2"/>
      <c r="J37" s="2"/>
      <c r="K37" s="2"/>
      <c r="L37" s="2"/>
    </row>
    <row r="38" spans="1:12" ht="23.25" x14ac:dyDescent="0.5">
      <c r="A38" s="14" t="s">
        <v>49</v>
      </c>
      <c r="B38" s="14">
        <v>79000000</v>
      </c>
      <c r="C38" s="14">
        <f>[1]ประจำเดือนรวมเช็คไม่ต้องคีย์!X89</f>
        <v>7378019</v>
      </c>
      <c r="D38" s="14">
        <f>[1]ประจำเดือนรวมเช็คไม่ต้องคีย์!X91</f>
        <v>7378019</v>
      </c>
      <c r="E38" s="15" t="str">
        <f t="shared" si="4"/>
        <v>-</v>
      </c>
      <c r="F38" s="14">
        <f t="shared" si="5"/>
        <v>71621981</v>
      </c>
      <c r="G38" s="12"/>
      <c r="H38" s="2"/>
      <c r="I38" s="2"/>
      <c r="J38" s="2"/>
      <c r="K38" s="2"/>
      <c r="L38" s="2"/>
    </row>
    <row r="39" spans="1:12" ht="23.25" x14ac:dyDescent="0.5">
      <c r="A39" s="14" t="s">
        <v>50</v>
      </c>
      <c r="B39" s="40">
        <v>900000</v>
      </c>
      <c r="C39" s="14">
        <f>+[1]ประจำเดือนรวมเช็คไม่ต้องคีย์!Y89</f>
        <v>65870</v>
      </c>
      <c r="D39" s="14">
        <f>[1]ประจำเดือนรวมเช็คไม่ต้องคีย์!Y91</f>
        <v>65870</v>
      </c>
      <c r="E39" s="15" t="str">
        <f t="shared" si="4"/>
        <v>-</v>
      </c>
      <c r="F39" s="14">
        <f t="shared" si="5"/>
        <v>834130</v>
      </c>
      <c r="G39" s="12"/>
      <c r="H39" s="2"/>
      <c r="I39" s="2"/>
      <c r="J39" s="2"/>
      <c r="K39" s="2"/>
      <c r="L39" s="2"/>
    </row>
    <row r="40" spans="1:12" ht="23.25" x14ac:dyDescent="0.5">
      <c r="A40" s="14"/>
      <c r="B40" s="14"/>
      <c r="C40" s="14"/>
      <c r="D40" s="14"/>
      <c r="E40" s="15"/>
      <c r="F40" s="14"/>
      <c r="G40" s="12"/>
      <c r="H40" s="2"/>
      <c r="I40" s="2"/>
      <c r="J40" s="2"/>
      <c r="K40" s="2"/>
      <c r="L40" s="21"/>
    </row>
    <row r="41" spans="1:12" ht="23.25" x14ac:dyDescent="0.5">
      <c r="A41" s="14" t="s">
        <v>51</v>
      </c>
      <c r="B41" s="41">
        <v>15000000</v>
      </c>
      <c r="C41" s="14">
        <f>+[1]ประจำเดือนรวมเช็คไม่ต้องคีย์!Z89</f>
        <v>1039550</v>
      </c>
      <c r="D41" s="14">
        <f>[1]ประจำเดือนรวมเช็คไม่ต้องคีย์!Z91</f>
        <v>1039550</v>
      </c>
      <c r="E41" s="15" t="str">
        <f>IF(D41&gt;B41,"+","-")</f>
        <v>-</v>
      </c>
      <c r="F41" s="14">
        <f>ABS(D41-B41)</f>
        <v>13960450</v>
      </c>
      <c r="G41" s="12"/>
      <c r="H41" s="2"/>
      <c r="I41" s="2"/>
      <c r="J41" s="2"/>
      <c r="K41" s="2"/>
      <c r="L41" s="2"/>
    </row>
    <row r="42" spans="1:12" ht="23.25" x14ac:dyDescent="0.5">
      <c r="A42" s="14" t="s">
        <v>52</v>
      </c>
      <c r="B42" s="14">
        <v>200000</v>
      </c>
      <c r="C42" s="14">
        <f>+[1]ประจำเดือนรวมเช็คไม่ต้องคีย์!AA89</f>
        <v>0</v>
      </c>
      <c r="D42" s="14">
        <f>+[1]ประจำเดือนรวมเช็คไม่ต้องคีย์!AA91</f>
        <v>0</v>
      </c>
      <c r="E42" s="15" t="str">
        <f t="shared" ref="E42:E50" si="6">IF(D42&gt;B42,"+","-")</f>
        <v>-</v>
      </c>
      <c r="F42" s="14">
        <f t="shared" ref="F42:F50" si="7">ABS(D42-B42)</f>
        <v>200000</v>
      </c>
      <c r="G42" s="12"/>
      <c r="H42" s="2"/>
      <c r="I42" s="2"/>
      <c r="J42" s="2"/>
      <c r="K42" s="2"/>
      <c r="L42" s="21"/>
    </row>
    <row r="43" spans="1:12" ht="23.25" x14ac:dyDescent="0.5">
      <c r="A43" s="14" t="s">
        <v>53</v>
      </c>
      <c r="B43" s="14">
        <v>90000</v>
      </c>
      <c r="C43" s="14">
        <f>+[1]ประจำเดือนรวมเช็คไม่ต้องคีย์!AB89</f>
        <v>750</v>
      </c>
      <c r="D43" s="14">
        <f>+[1]ประจำเดือนรวมเช็คไม่ต้องคีย์!AB91</f>
        <v>750</v>
      </c>
      <c r="E43" s="15" t="str">
        <f t="shared" si="6"/>
        <v>-</v>
      </c>
      <c r="F43" s="14">
        <f t="shared" si="7"/>
        <v>89250</v>
      </c>
      <c r="G43" s="12"/>
      <c r="H43" s="2"/>
      <c r="I43" s="2"/>
      <c r="J43" s="2"/>
      <c r="K43" s="2"/>
      <c r="L43" s="21"/>
    </row>
    <row r="44" spans="1:12" ht="23.25" x14ac:dyDescent="0.5">
      <c r="A44" s="14" t="s">
        <v>54</v>
      </c>
      <c r="B44" s="14"/>
      <c r="C44" s="14">
        <f>+[1]ประจำเดือนรวมเช็คไม่ต้องคีย์!AC89</f>
        <v>0</v>
      </c>
      <c r="D44" s="14">
        <f>+[1]ประจำเดือนรวมเช็คไม่ต้องคีย์!AC91</f>
        <v>0</v>
      </c>
      <c r="E44" s="15" t="str">
        <f t="shared" si="6"/>
        <v>-</v>
      </c>
      <c r="F44" s="14">
        <f t="shared" si="7"/>
        <v>0</v>
      </c>
      <c r="G44" s="12"/>
      <c r="H44" s="2"/>
      <c r="I44" s="2"/>
      <c r="J44" s="2"/>
      <c r="K44" s="2"/>
      <c r="L44" s="21"/>
    </row>
    <row r="45" spans="1:12" ht="23.25" x14ac:dyDescent="0.5">
      <c r="A45" s="14" t="s">
        <v>55</v>
      </c>
      <c r="B45" s="14"/>
      <c r="C45" s="14">
        <f>+[1]ประจำเดือนรวมเช็คไม่ต้องคีย์!AD89</f>
        <v>0</v>
      </c>
      <c r="D45" s="14">
        <f>+[1]ประจำเดือนรวมเช็คไม่ต้องคีย์!AD91</f>
        <v>0</v>
      </c>
      <c r="E45" s="15" t="str">
        <f t="shared" si="6"/>
        <v>-</v>
      </c>
      <c r="F45" s="14">
        <f t="shared" si="7"/>
        <v>0</v>
      </c>
      <c r="G45" s="12"/>
      <c r="H45" s="2"/>
      <c r="I45" s="2"/>
      <c r="J45" s="2"/>
      <c r="K45" s="2"/>
      <c r="L45" s="21"/>
    </row>
    <row r="46" spans="1:12" ht="23.25" x14ac:dyDescent="0.5">
      <c r="A46" s="14" t="s">
        <v>56</v>
      </c>
      <c r="B46" s="14"/>
      <c r="C46" s="14">
        <f>+[1]ประจำเดือนรวมเช็คไม่ต้องคีย์!AE89</f>
        <v>0</v>
      </c>
      <c r="D46" s="14">
        <f>+[1]ประจำเดือนรวมเช็คไม่ต้องคีย์!AE91</f>
        <v>0</v>
      </c>
      <c r="E46" s="15" t="str">
        <f t="shared" si="6"/>
        <v>-</v>
      </c>
      <c r="F46" s="14">
        <f t="shared" si="7"/>
        <v>0</v>
      </c>
      <c r="G46" s="12"/>
      <c r="H46" s="2"/>
      <c r="I46" s="2"/>
      <c r="J46" s="2"/>
      <c r="K46" s="2"/>
      <c r="L46" s="21"/>
    </row>
    <row r="47" spans="1:12" ht="23.25" x14ac:dyDescent="0.5">
      <c r="A47" s="14" t="s">
        <v>57</v>
      </c>
      <c r="B47" s="14"/>
      <c r="C47" s="14">
        <f>+[1]ประจำเดือนรวมเช็คไม่ต้องคีย์!AF89</f>
        <v>0</v>
      </c>
      <c r="D47" s="14">
        <f>+[1]ประจำเดือนรวมเช็คไม่ต้องคีย์!AF91</f>
        <v>0</v>
      </c>
      <c r="E47" s="15" t="str">
        <f t="shared" si="6"/>
        <v>-</v>
      </c>
      <c r="F47" s="14">
        <f t="shared" si="7"/>
        <v>0</v>
      </c>
      <c r="G47" s="12"/>
      <c r="H47" s="2"/>
      <c r="I47" s="2"/>
      <c r="J47" s="2"/>
      <c r="K47" s="2"/>
      <c r="L47" s="21"/>
    </row>
    <row r="48" spans="1:12" ht="23.25" x14ac:dyDescent="0.5">
      <c r="A48" s="14" t="s">
        <v>58</v>
      </c>
      <c r="B48" s="14"/>
      <c r="C48" s="14">
        <f>+[1]ประจำเดือนรวมเช็คไม่ต้องคีย์!AG89</f>
        <v>0</v>
      </c>
      <c r="D48" s="14">
        <f>+[1]ประจำเดือนรวมเช็คไม่ต้องคีย์!AG91</f>
        <v>0</v>
      </c>
      <c r="E48" s="15" t="str">
        <f t="shared" si="6"/>
        <v>-</v>
      </c>
      <c r="F48" s="14">
        <f t="shared" si="7"/>
        <v>0</v>
      </c>
      <c r="G48" s="12"/>
      <c r="H48" s="2"/>
      <c r="I48" s="2"/>
      <c r="J48" s="2"/>
      <c r="K48" s="2"/>
      <c r="L48" s="21"/>
    </row>
    <row r="49" spans="1:12" ht="23.25" x14ac:dyDescent="0.5">
      <c r="A49" s="14" t="s">
        <v>59</v>
      </c>
      <c r="B49" s="14"/>
      <c r="C49" s="14">
        <f>+[1]ประจำเดือนรวมเช็คไม่ต้องคีย์!AH89</f>
        <v>0</v>
      </c>
      <c r="D49" s="14">
        <f>+[1]ประจำเดือนรวมเช็คไม่ต้องคีย์!AH91</f>
        <v>0</v>
      </c>
      <c r="E49" s="15" t="str">
        <f t="shared" si="6"/>
        <v>-</v>
      </c>
      <c r="F49" s="14">
        <f t="shared" si="7"/>
        <v>0</v>
      </c>
      <c r="G49" s="12"/>
      <c r="H49" s="2"/>
      <c r="I49" s="2"/>
      <c r="J49" s="2"/>
      <c r="K49" s="2"/>
      <c r="L49" s="21"/>
    </row>
    <row r="50" spans="1:12" ht="23.25" x14ac:dyDescent="0.5">
      <c r="A50" s="14" t="s">
        <v>60</v>
      </c>
      <c r="B50" s="26">
        <f>SUM(B42:B49,B33:B41)</f>
        <v>1955000000</v>
      </c>
      <c r="C50" s="26">
        <f>SUM(C42:C49,C33:C41)</f>
        <v>68717837.400000006</v>
      </c>
      <c r="D50" s="26">
        <f>SUM(D42:D49,D33:D41)</f>
        <v>68717837.400000006</v>
      </c>
      <c r="E50" s="27" t="str">
        <f t="shared" si="6"/>
        <v>-</v>
      </c>
      <c r="F50" s="26">
        <f t="shared" si="7"/>
        <v>1886282162.5999999</v>
      </c>
      <c r="G50" s="12"/>
      <c r="H50" s="2"/>
      <c r="I50" s="2"/>
      <c r="J50" s="2"/>
      <c r="K50" s="2"/>
      <c r="L50" s="2"/>
    </row>
    <row r="51" spans="1:12" ht="23.25" x14ac:dyDescent="0.5">
      <c r="A51" s="32"/>
      <c r="B51" s="41"/>
      <c r="C51" s="32"/>
      <c r="D51" s="32"/>
      <c r="E51" s="42"/>
      <c r="F51" s="32"/>
      <c r="G51" s="12"/>
      <c r="H51" s="21"/>
      <c r="I51" s="21"/>
      <c r="J51" s="21"/>
      <c r="K51" s="21"/>
      <c r="L51" s="2"/>
    </row>
    <row r="52" spans="1:12" ht="23.25" x14ac:dyDescent="0.5">
      <c r="A52" s="32"/>
      <c r="B52" s="41"/>
      <c r="C52" s="32"/>
      <c r="D52" s="32"/>
      <c r="E52" s="42"/>
      <c r="F52" s="32"/>
      <c r="G52" s="12"/>
      <c r="H52" s="2"/>
      <c r="I52" s="2"/>
      <c r="J52" s="2"/>
      <c r="K52" s="2"/>
      <c r="L52" s="2"/>
    </row>
    <row r="53" spans="1:12" ht="23.25" x14ac:dyDescent="0.45">
      <c r="A53" s="1" t="s">
        <v>61</v>
      </c>
      <c r="B53" s="1"/>
      <c r="C53" s="1"/>
      <c r="D53" s="1"/>
      <c r="E53" s="1"/>
      <c r="F53" s="1"/>
      <c r="G53" s="12"/>
      <c r="H53" s="2"/>
      <c r="I53" s="2"/>
      <c r="J53" s="2"/>
      <c r="K53" s="2"/>
      <c r="L53" s="2"/>
    </row>
    <row r="54" spans="1:12" ht="23.25" x14ac:dyDescent="0.45">
      <c r="A54" s="1"/>
      <c r="B54" s="1"/>
      <c r="C54" s="1"/>
      <c r="D54" s="1"/>
      <c r="E54" s="1"/>
      <c r="F54" s="1"/>
      <c r="G54" s="12"/>
      <c r="H54" s="2"/>
      <c r="I54" s="2"/>
      <c r="J54" s="2"/>
      <c r="K54" s="2"/>
      <c r="L54" s="2"/>
    </row>
    <row r="55" spans="1:12" ht="23.25" x14ac:dyDescent="0.5">
      <c r="A55" s="4" t="s">
        <v>2</v>
      </c>
      <c r="B55" s="4" t="s">
        <v>3</v>
      </c>
      <c r="C55" s="4" t="s">
        <v>4</v>
      </c>
      <c r="D55" s="4" t="s">
        <v>5</v>
      </c>
      <c r="E55" s="4" t="s">
        <v>6</v>
      </c>
      <c r="F55" s="4" t="s">
        <v>7</v>
      </c>
      <c r="G55" s="12"/>
      <c r="H55" s="2"/>
      <c r="I55" s="2"/>
      <c r="J55" s="2"/>
      <c r="K55" s="2"/>
      <c r="L55" s="21"/>
    </row>
    <row r="56" spans="1:12" ht="23.25" x14ac:dyDescent="0.5">
      <c r="A56" s="7"/>
      <c r="B56" s="7" t="str">
        <f>+B5</f>
        <v>ปี 2563</v>
      </c>
      <c r="C56" s="7"/>
      <c r="D56" s="7"/>
      <c r="E56" s="7" t="s">
        <v>9</v>
      </c>
      <c r="F56" s="7" t="s">
        <v>62</v>
      </c>
      <c r="G56" s="12"/>
      <c r="H56" s="2"/>
      <c r="I56" s="2"/>
      <c r="J56" s="2"/>
      <c r="K56" s="2"/>
      <c r="L56" s="21"/>
    </row>
    <row r="57" spans="1:12" ht="23.25" x14ac:dyDescent="0.5">
      <c r="A57" s="14" t="s">
        <v>63</v>
      </c>
      <c r="B57" s="14"/>
      <c r="C57" s="14"/>
      <c r="D57" s="14"/>
      <c r="E57" s="15"/>
      <c r="F57" s="14"/>
      <c r="G57" s="12"/>
      <c r="H57" s="2"/>
      <c r="I57" s="2"/>
      <c r="J57" s="2"/>
      <c r="K57" s="2"/>
      <c r="L57" s="2"/>
    </row>
    <row r="58" spans="1:12" ht="23.25" x14ac:dyDescent="0.5">
      <c r="A58" s="14" t="s">
        <v>64</v>
      </c>
      <c r="B58" s="14">
        <v>114000000</v>
      </c>
      <c r="C58" s="14">
        <f>[1]ประจำเดือนรวมเช็คไม่ต้องคีย์!AI89</f>
        <v>15162990.300000001</v>
      </c>
      <c r="D58" s="14">
        <f>[1]ประจำเดือนรวมเช็คไม่ต้องคีย์!AI91</f>
        <v>15162990.300000001</v>
      </c>
      <c r="E58" s="15" t="str">
        <f>IF(D58&gt;B58,"+","-")</f>
        <v>-</v>
      </c>
      <c r="F58" s="14">
        <f>ABS(D58-B58)</f>
        <v>98837009.700000003</v>
      </c>
      <c r="G58" s="12"/>
      <c r="H58" s="2"/>
      <c r="I58" s="2"/>
      <c r="J58" s="2"/>
      <c r="K58" s="2"/>
      <c r="L58" s="2"/>
    </row>
    <row r="59" spans="1:12" ht="23.25" x14ac:dyDescent="0.5">
      <c r="A59" s="14" t="s">
        <v>65</v>
      </c>
      <c r="B59" s="14"/>
      <c r="C59" s="14"/>
      <c r="D59" s="14"/>
      <c r="E59" s="15"/>
      <c r="F59" s="14"/>
      <c r="G59" s="12"/>
      <c r="H59" s="2"/>
      <c r="I59" s="2"/>
      <c r="J59" s="2"/>
      <c r="K59" s="2"/>
      <c r="L59" s="2"/>
    </row>
    <row r="60" spans="1:12" ht="23.25" x14ac:dyDescent="0.5">
      <c r="A60" s="14" t="s">
        <v>66</v>
      </c>
      <c r="B60" s="14">
        <v>15000000</v>
      </c>
      <c r="C60" s="14">
        <f>[1]ประจำเดือนรวมเช็คไม่ต้องคีย์!AJ89</f>
        <v>2201177</v>
      </c>
      <c r="D60" s="14">
        <f>[1]ประจำเดือนรวมเช็คไม่ต้องคีย์!AJ91</f>
        <v>2201177</v>
      </c>
      <c r="E60" s="15" t="str">
        <f t="shared" ref="E60:E66" si="8">IF(D60&gt;B60,"+","-")</f>
        <v>-</v>
      </c>
      <c r="F60" s="14">
        <f t="shared" ref="F60:F66" si="9">ABS(D60-B60)</f>
        <v>12798823</v>
      </c>
      <c r="G60" s="12"/>
      <c r="H60" s="2"/>
      <c r="I60" s="2"/>
      <c r="J60" s="2"/>
      <c r="K60" s="2"/>
      <c r="L60" s="2"/>
    </row>
    <row r="61" spans="1:12" ht="23.25" x14ac:dyDescent="0.5">
      <c r="A61" s="14" t="s">
        <v>67</v>
      </c>
      <c r="B61" s="14"/>
      <c r="C61" s="14"/>
      <c r="D61" s="14"/>
      <c r="E61" s="15"/>
      <c r="F61" s="14"/>
      <c r="G61" s="12"/>
      <c r="H61" s="2"/>
      <c r="I61" s="2"/>
      <c r="J61" s="2"/>
      <c r="K61" s="2"/>
      <c r="L61" s="2"/>
    </row>
    <row r="62" spans="1:12" ht="23.25" x14ac:dyDescent="0.5">
      <c r="A62" s="14" t="s">
        <v>68</v>
      </c>
      <c r="B62" s="14">
        <v>200000</v>
      </c>
      <c r="C62" s="14">
        <f>[1]ประจำเดือนรวมเช็คไม่ต้องคีย์!AK89</f>
        <v>17995</v>
      </c>
      <c r="D62" s="14">
        <f>[1]ประจำเดือนรวมเช็คไม่ต้องคีย์!AK91</f>
        <v>17995</v>
      </c>
      <c r="E62" s="15" t="str">
        <f t="shared" si="8"/>
        <v>-</v>
      </c>
      <c r="F62" s="14">
        <f t="shared" si="9"/>
        <v>182005</v>
      </c>
      <c r="G62" s="12"/>
      <c r="H62" s="2"/>
      <c r="I62" s="2"/>
      <c r="J62" s="2"/>
      <c r="K62" s="2"/>
      <c r="L62" s="2"/>
    </row>
    <row r="63" spans="1:12" ht="23.25" x14ac:dyDescent="0.5">
      <c r="A63" s="14" t="s">
        <v>69</v>
      </c>
      <c r="B63" s="14">
        <v>1000000</v>
      </c>
      <c r="C63" s="14">
        <f>[1]ประจำเดือนรวมเช็คไม่ต้องคีย์!AL89</f>
        <v>235000</v>
      </c>
      <c r="D63" s="14">
        <f>[1]ประจำเดือนรวมเช็คไม่ต้องคีย์!AL91</f>
        <v>235000</v>
      </c>
      <c r="E63" s="15" t="str">
        <f t="shared" si="8"/>
        <v>-</v>
      </c>
      <c r="F63" s="14">
        <f t="shared" si="9"/>
        <v>765000</v>
      </c>
      <c r="G63" s="12"/>
      <c r="H63" s="2"/>
      <c r="I63" s="2"/>
      <c r="J63" s="2"/>
      <c r="K63" s="2"/>
      <c r="L63" s="2"/>
    </row>
    <row r="64" spans="1:12" ht="23.25" x14ac:dyDescent="0.5">
      <c r="A64" s="14" t="s">
        <v>70</v>
      </c>
      <c r="B64" s="14">
        <v>300000</v>
      </c>
      <c r="C64" s="14">
        <f>[1]ประจำเดือนรวมเช็คไม่ต้องคีย์!AM89</f>
        <v>20500</v>
      </c>
      <c r="D64" s="14">
        <f>[1]ประจำเดือนรวมเช็คไม่ต้องคีย์!AM91</f>
        <v>20500</v>
      </c>
      <c r="E64" s="15" t="str">
        <f t="shared" si="8"/>
        <v>-</v>
      </c>
      <c r="F64" s="14">
        <f t="shared" si="9"/>
        <v>279500</v>
      </c>
      <c r="G64" s="12"/>
      <c r="H64" s="2"/>
      <c r="I64" s="2"/>
      <c r="J64" s="2"/>
      <c r="K64" s="2"/>
      <c r="L64" s="2"/>
    </row>
    <row r="65" spans="1:12" ht="23.25" x14ac:dyDescent="0.5">
      <c r="A65" s="14" t="s">
        <v>71</v>
      </c>
      <c r="B65" s="14">
        <v>500000</v>
      </c>
      <c r="C65" s="14">
        <f>+[1]ประจำเดือนรวมเช็คไม่ต้องคีย์!AN89</f>
        <v>333850</v>
      </c>
      <c r="D65" s="14">
        <f>[1]ประจำเดือนรวมเช็คไม่ต้องคีย์!AN91</f>
        <v>333850</v>
      </c>
      <c r="E65" s="15" t="str">
        <f t="shared" si="8"/>
        <v>-</v>
      </c>
      <c r="F65" s="14">
        <f t="shared" si="9"/>
        <v>166150</v>
      </c>
      <c r="G65" s="12"/>
      <c r="H65" s="2"/>
      <c r="I65" s="2"/>
      <c r="J65" s="2"/>
      <c r="K65" s="2"/>
      <c r="L65" s="2"/>
    </row>
    <row r="66" spans="1:12" ht="23.25" x14ac:dyDescent="0.5">
      <c r="A66" s="14" t="s">
        <v>72</v>
      </c>
      <c r="B66" s="14">
        <v>8000000</v>
      </c>
      <c r="C66" s="14">
        <f>+[1]ประจำเดือนรวมเช็คไม่ต้องคีย์!AO89</f>
        <v>1459439</v>
      </c>
      <c r="D66" s="14">
        <f>[1]ประจำเดือนรวมเช็คไม่ต้องคีย์!AO91</f>
        <v>1459439</v>
      </c>
      <c r="E66" s="15" t="str">
        <f t="shared" si="8"/>
        <v>-</v>
      </c>
      <c r="F66" s="14">
        <f t="shared" si="9"/>
        <v>6540561</v>
      </c>
      <c r="G66" s="12"/>
      <c r="H66" s="2"/>
      <c r="I66" s="2"/>
      <c r="J66" s="2"/>
      <c r="K66" s="2"/>
      <c r="L66" s="2"/>
    </row>
    <row r="67" spans="1:12" ht="23.25" x14ac:dyDescent="0.5">
      <c r="A67" s="14" t="s">
        <v>73</v>
      </c>
      <c r="B67" s="14"/>
      <c r="C67" s="14"/>
      <c r="D67" s="14"/>
      <c r="E67" s="15"/>
      <c r="F67" s="14"/>
      <c r="G67" s="12"/>
      <c r="H67" s="21"/>
      <c r="I67" s="21"/>
      <c r="J67" s="21"/>
      <c r="K67" s="21"/>
      <c r="L67" s="2"/>
    </row>
    <row r="68" spans="1:12" ht="23.25" x14ac:dyDescent="0.5">
      <c r="A68" s="14" t="s">
        <v>74</v>
      </c>
      <c r="B68" s="26">
        <f>SUM(B58:B66)</f>
        <v>139000000</v>
      </c>
      <c r="C68" s="26">
        <f>SUM(C58:C66)</f>
        <v>19430951.300000001</v>
      </c>
      <c r="D68" s="26">
        <f>SUM(D58:D66)</f>
        <v>19430951.300000001</v>
      </c>
      <c r="E68" s="27" t="str">
        <f>IF(D68&gt;B68,"+","-")</f>
        <v>-</v>
      </c>
      <c r="F68" s="26">
        <f>ABS(D68-B68)</f>
        <v>119569048.7</v>
      </c>
      <c r="G68" s="12"/>
      <c r="H68" s="2"/>
      <c r="I68" s="2"/>
      <c r="J68" s="2"/>
      <c r="K68" s="2"/>
      <c r="L68" s="2"/>
    </row>
    <row r="69" spans="1:12" ht="23.25" x14ac:dyDescent="0.5">
      <c r="A69" s="14" t="s">
        <v>75</v>
      </c>
      <c r="B69" s="14"/>
      <c r="C69" s="14"/>
      <c r="D69" s="14"/>
      <c r="E69" s="15"/>
      <c r="F69" s="14"/>
      <c r="G69" s="12"/>
      <c r="H69" s="2"/>
      <c r="I69" s="2"/>
      <c r="J69" s="2"/>
      <c r="K69" s="2"/>
      <c r="L69" s="2"/>
    </row>
    <row r="70" spans="1:12" ht="23.25" x14ac:dyDescent="0.5">
      <c r="A70" s="14" t="s">
        <v>76</v>
      </c>
      <c r="B70" s="14">
        <v>100000000</v>
      </c>
      <c r="C70" s="14">
        <f>[1]ประจำเดือนรวมเช็คไม่ต้องคีย์!AP89</f>
        <v>9464197.75</v>
      </c>
      <c r="D70" s="14">
        <f>[1]ประจำเดือนรวมเช็คไม่ต้องคีย์!AP91</f>
        <v>9464197.75</v>
      </c>
      <c r="E70" s="15" t="str">
        <f>IF(D70&gt;B70,"+","-")</f>
        <v>-</v>
      </c>
      <c r="F70" s="14">
        <f>ABS(D70-B70)</f>
        <v>90535802.25</v>
      </c>
      <c r="G70" s="12"/>
      <c r="H70" s="2"/>
      <c r="I70" s="2"/>
      <c r="J70" s="2"/>
      <c r="K70" s="2"/>
      <c r="L70" s="2"/>
    </row>
    <row r="71" spans="1:12" ht="23.25" x14ac:dyDescent="0.5">
      <c r="A71" s="14" t="s">
        <v>77</v>
      </c>
      <c r="B71" s="26">
        <f>B70</f>
        <v>100000000</v>
      </c>
      <c r="C71" s="26">
        <f>C70</f>
        <v>9464197.75</v>
      </c>
      <c r="D71" s="26">
        <f>D70</f>
        <v>9464197.75</v>
      </c>
      <c r="E71" s="27" t="str">
        <f t="shared" ref="E71:E88" si="10">IF(D71&gt;B71,"+","-")</f>
        <v>-</v>
      </c>
      <c r="F71" s="26">
        <f>ABS(D71-B71)</f>
        <v>90535802.25</v>
      </c>
      <c r="G71" s="12"/>
      <c r="H71" s="2"/>
      <c r="I71" s="2"/>
      <c r="J71" s="2"/>
      <c r="K71" s="2"/>
      <c r="L71" s="21"/>
    </row>
    <row r="72" spans="1:12" ht="23.25" x14ac:dyDescent="0.5">
      <c r="A72" s="14" t="s">
        <v>78</v>
      </c>
      <c r="B72" s="14"/>
      <c r="C72" s="14"/>
      <c r="D72" s="14"/>
      <c r="E72" s="15"/>
      <c r="F72" s="14"/>
      <c r="G72" s="12"/>
      <c r="H72" s="21"/>
      <c r="I72" s="21"/>
      <c r="J72" s="21"/>
      <c r="K72" s="21"/>
      <c r="L72" s="2"/>
    </row>
    <row r="73" spans="1:12" ht="23.25" x14ac:dyDescent="0.5">
      <c r="A73" s="14" t="s">
        <v>79</v>
      </c>
      <c r="B73" s="14">
        <v>0</v>
      </c>
      <c r="C73" s="14">
        <f>[1]ประจำเดือนรวมเช็คไม่ต้องคีย์!AQ89</f>
        <v>0</v>
      </c>
      <c r="D73" s="14">
        <f>[1]ประจำเดือนรวมเช็คไม่ต้องคีย์!AQ91</f>
        <v>0</v>
      </c>
      <c r="E73" s="15" t="str">
        <f t="shared" si="10"/>
        <v>-</v>
      </c>
      <c r="F73" s="14">
        <f t="shared" ref="F73:F88" si="11">ABS(D73-B73)</f>
        <v>0</v>
      </c>
      <c r="G73" s="12"/>
      <c r="H73" s="2"/>
      <c r="I73" s="2"/>
      <c r="J73" s="2"/>
      <c r="K73" s="2"/>
      <c r="L73" s="2"/>
    </row>
    <row r="74" spans="1:12" ht="23.25" x14ac:dyDescent="0.5">
      <c r="A74" s="14" t="s">
        <v>80</v>
      </c>
      <c r="B74" s="14">
        <v>10000000</v>
      </c>
      <c r="C74" s="14">
        <f>[1]ประจำเดือนรวมเช็คไม่ต้องคีย์!AR89</f>
        <v>875009</v>
      </c>
      <c r="D74" s="14">
        <f>[1]ประจำเดือนรวมเช็คไม่ต้องคีย์!AR91</f>
        <v>875009</v>
      </c>
      <c r="E74" s="15" t="str">
        <f t="shared" si="10"/>
        <v>-</v>
      </c>
      <c r="F74" s="14">
        <f t="shared" si="11"/>
        <v>9124991</v>
      </c>
      <c r="G74" s="12"/>
      <c r="H74" s="2"/>
      <c r="I74" s="2"/>
      <c r="J74" s="2"/>
      <c r="K74" s="2"/>
      <c r="L74" s="2"/>
    </row>
    <row r="75" spans="1:12" ht="23.25" x14ac:dyDescent="0.5">
      <c r="A75" s="14" t="s">
        <v>81</v>
      </c>
      <c r="B75" s="14">
        <v>500000</v>
      </c>
      <c r="C75" s="14">
        <f>[1]ประจำเดือนรวมเช็คไม่ต้องคีย์!AS89</f>
        <v>19950</v>
      </c>
      <c r="D75" s="14">
        <f>[1]ประจำเดือนรวมเช็คไม่ต้องคีย์!AS91</f>
        <v>19950</v>
      </c>
      <c r="E75" s="15" t="str">
        <f t="shared" si="10"/>
        <v>-</v>
      </c>
      <c r="F75" s="14">
        <f t="shared" si="11"/>
        <v>480050</v>
      </c>
      <c r="G75" s="12"/>
      <c r="H75" s="2"/>
      <c r="I75" s="2"/>
      <c r="J75" s="2"/>
      <c r="K75" s="2"/>
      <c r="L75" s="2"/>
    </row>
    <row r="76" spans="1:12" ht="23.25" x14ac:dyDescent="0.5">
      <c r="A76" s="14" t="s">
        <v>82</v>
      </c>
      <c r="B76" s="14">
        <v>1000000</v>
      </c>
      <c r="C76" s="14">
        <f>[1]ประจำเดือนรวมเช็คไม่ต้องคีย์!AT89</f>
        <v>55460</v>
      </c>
      <c r="D76" s="14">
        <f>[1]ประจำเดือนรวมเช็คไม่ต้องคีย์!AT91</f>
        <v>55460</v>
      </c>
      <c r="E76" s="15" t="str">
        <f t="shared" si="10"/>
        <v>-</v>
      </c>
      <c r="F76" s="14">
        <f t="shared" si="11"/>
        <v>944540</v>
      </c>
      <c r="G76" s="12"/>
      <c r="H76" s="2"/>
      <c r="I76" s="2"/>
      <c r="J76" s="2"/>
      <c r="K76" s="2"/>
      <c r="L76" s="21"/>
    </row>
    <row r="77" spans="1:12" ht="23.25" x14ac:dyDescent="0.5">
      <c r="A77" s="14" t="s">
        <v>83</v>
      </c>
      <c r="B77" s="14">
        <v>4500000</v>
      </c>
      <c r="C77" s="14">
        <f>[1]ประจำเดือนรวมเช็คไม่ต้องคีย์!AU89</f>
        <v>435422</v>
      </c>
      <c r="D77" s="14">
        <f>[1]ประจำเดือนรวมเช็คไม่ต้องคีย์!AU91</f>
        <v>435422</v>
      </c>
      <c r="E77" s="15" t="str">
        <f t="shared" si="10"/>
        <v>-</v>
      </c>
      <c r="F77" s="14">
        <f t="shared" si="11"/>
        <v>4064578</v>
      </c>
      <c r="G77" s="12"/>
      <c r="H77" s="21"/>
      <c r="I77" s="21"/>
      <c r="J77" s="21"/>
      <c r="K77" s="21"/>
      <c r="L77" s="2"/>
    </row>
    <row r="78" spans="1:12" ht="23.25" x14ac:dyDescent="0.5">
      <c r="A78" s="14" t="s">
        <v>84</v>
      </c>
      <c r="B78" s="14">
        <v>4000000</v>
      </c>
      <c r="C78" s="14">
        <f>[1]ประจำเดือนรวมเช็คไม่ต้องคีย์!AV89</f>
        <v>208190</v>
      </c>
      <c r="D78" s="14">
        <f>[1]ประจำเดือนรวมเช็คไม่ต้องคีย์!AV91</f>
        <v>208190</v>
      </c>
      <c r="E78" s="15" t="str">
        <f t="shared" si="10"/>
        <v>-</v>
      </c>
      <c r="F78" s="14">
        <f t="shared" si="11"/>
        <v>3791810</v>
      </c>
      <c r="G78" s="12"/>
      <c r="H78" s="2"/>
      <c r="I78" s="2"/>
      <c r="J78" s="2"/>
      <c r="K78" s="2"/>
      <c r="L78" s="2"/>
    </row>
    <row r="79" spans="1:12" ht="23.25" x14ac:dyDescent="0.5">
      <c r="A79" s="14" t="s">
        <v>85</v>
      </c>
      <c r="B79" s="14">
        <v>100000</v>
      </c>
      <c r="C79" s="14">
        <f>[1]ประจำเดือนรวมเช็คไม่ต้องคีย์!AW89</f>
        <v>7800</v>
      </c>
      <c r="D79" s="14">
        <f>[1]ประจำเดือนรวมเช็คไม่ต้องคีย์!AW91</f>
        <v>7800</v>
      </c>
      <c r="E79" s="15" t="str">
        <f t="shared" si="10"/>
        <v>-</v>
      </c>
      <c r="F79" s="14">
        <f t="shared" si="11"/>
        <v>92200</v>
      </c>
      <c r="G79" s="12"/>
      <c r="H79" s="2"/>
      <c r="I79" s="2"/>
      <c r="J79" s="2"/>
      <c r="K79" s="2"/>
      <c r="L79" s="2"/>
    </row>
    <row r="80" spans="1:12" ht="23.25" x14ac:dyDescent="0.5">
      <c r="A80" s="14" t="s">
        <v>86</v>
      </c>
      <c r="B80" s="14">
        <v>6430000</v>
      </c>
      <c r="C80" s="14">
        <f>[1]ประจำเดือนรวมเช็คไม่ต้องคีย์!AX89</f>
        <v>388740</v>
      </c>
      <c r="D80" s="14">
        <f>[1]ประจำเดือนรวมเช็คไม่ต้องคีย์!AX91</f>
        <v>388740</v>
      </c>
      <c r="E80" s="15" t="str">
        <f t="shared" si="10"/>
        <v>-</v>
      </c>
      <c r="F80" s="14">
        <f t="shared" si="11"/>
        <v>6041260</v>
      </c>
      <c r="G80" s="12"/>
      <c r="H80" s="2"/>
      <c r="I80" s="2"/>
      <c r="J80" s="2"/>
      <c r="K80" s="2"/>
      <c r="L80" s="2"/>
    </row>
    <row r="81" spans="1:12" ht="23.25" x14ac:dyDescent="0.5">
      <c r="A81" s="14" t="s">
        <v>87</v>
      </c>
      <c r="B81" s="14">
        <v>10000000</v>
      </c>
      <c r="C81" s="14">
        <f>[1]ประจำเดือนรวมเช็คไม่ต้องคีย์!AY89</f>
        <v>981570</v>
      </c>
      <c r="D81" s="14">
        <f>[1]ประจำเดือนรวมเช็คไม่ต้องคีย์!AY91</f>
        <v>981570</v>
      </c>
      <c r="E81" s="15" t="str">
        <f t="shared" si="10"/>
        <v>-</v>
      </c>
      <c r="F81" s="14">
        <f t="shared" si="11"/>
        <v>9018430</v>
      </c>
      <c r="G81" s="12"/>
      <c r="H81" s="2"/>
      <c r="I81" s="2"/>
      <c r="J81" s="2"/>
      <c r="K81" s="2"/>
      <c r="L81" s="21"/>
    </row>
    <row r="82" spans="1:12" ht="23.25" x14ac:dyDescent="0.5">
      <c r="A82" s="14" t="s">
        <v>88</v>
      </c>
      <c r="B82" s="14">
        <v>30000</v>
      </c>
      <c r="C82" s="14">
        <f>[1]ประจำเดือนรวมเช็คไม่ต้องคีย์!AZ89</f>
        <v>0</v>
      </c>
      <c r="D82" s="14">
        <f>[1]ประจำเดือนรวมเช็คไม่ต้องคีย์!AZ91</f>
        <v>0</v>
      </c>
      <c r="E82" s="15" t="str">
        <f t="shared" si="10"/>
        <v>-</v>
      </c>
      <c r="F82" s="14">
        <f t="shared" si="11"/>
        <v>30000</v>
      </c>
      <c r="G82" s="12"/>
      <c r="H82" s="2"/>
      <c r="I82" s="2"/>
      <c r="J82" s="2"/>
      <c r="K82" s="2"/>
      <c r="L82" s="2"/>
    </row>
    <row r="83" spans="1:12" ht="23.25" x14ac:dyDescent="0.5">
      <c r="A83" s="14" t="s">
        <v>89</v>
      </c>
      <c r="B83" s="14">
        <v>19300000</v>
      </c>
      <c r="C83" s="14">
        <f>[1]ประจำเดือนรวมเช็คไม่ต้องคีย์!BA89</f>
        <v>670085</v>
      </c>
      <c r="D83" s="14">
        <f>[1]ประจำเดือนรวมเช็คไม่ต้องคีย์!BA91</f>
        <v>670085</v>
      </c>
      <c r="E83" s="15" t="str">
        <f t="shared" si="10"/>
        <v>-</v>
      </c>
      <c r="F83" s="14">
        <f t="shared" si="11"/>
        <v>18629915</v>
      </c>
      <c r="G83" s="12"/>
      <c r="H83" s="2"/>
      <c r="I83" s="2"/>
      <c r="J83" s="2"/>
      <c r="K83" s="2"/>
      <c r="L83" s="2"/>
    </row>
    <row r="84" spans="1:12" ht="23.25" x14ac:dyDescent="0.5">
      <c r="A84" s="14" t="s">
        <v>90</v>
      </c>
      <c r="B84" s="14">
        <v>60000</v>
      </c>
      <c r="C84" s="14">
        <f>[1]ประจำเดือนรวมเช็คไม่ต้องคีย์!BB89</f>
        <v>12175</v>
      </c>
      <c r="D84" s="14">
        <f>[1]ประจำเดือนรวมเช็คไม่ต้องคีย์!BB91</f>
        <v>12175</v>
      </c>
      <c r="E84" s="15" t="str">
        <f t="shared" si="10"/>
        <v>-</v>
      </c>
      <c r="F84" s="14">
        <f t="shared" si="11"/>
        <v>47825</v>
      </c>
      <c r="G84" s="12"/>
      <c r="H84" s="2"/>
      <c r="I84" s="2"/>
      <c r="J84" s="2"/>
      <c r="K84" s="2"/>
      <c r="L84" s="2"/>
    </row>
    <row r="85" spans="1:12" ht="23.25" x14ac:dyDescent="0.5">
      <c r="A85" s="14" t="s">
        <v>91</v>
      </c>
      <c r="B85" s="14"/>
      <c r="C85" s="14">
        <f>[1]ประจำเดือนรวมเช็คไม่ต้องคีย์!BC89</f>
        <v>0</v>
      </c>
      <c r="D85" s="14">
        <f>[1]ประจำเดือนรวมเช็คไม่ต้องคีย์!BC91</f>
        <v>0</v>
      </c>
      <c r="E85" s="15" t="str">
        <f t="shared" si="10"/>
        <v>-</v>
      </c>
      <c r="F85" s="14">
        <f t="shared" si="11"/>
        <v>0</v>
      </c>
      <c r="G85" s="12"/>
      <c r="H85" s="2"/>
      <c r="I85" s="2"/>
      <c r="J85" s="2"/>
      <c r="K85" s="2"/>
      <c r="L85" s="2"/>
    </row>
    <row r="86" spans="1:12" ht="23.25" x14ac:dyDescent="0.5">
      <c r="A86" s="14" t="s">
        <v>92</v>
      </c>
      <c r="B86" s="14"/>
      <c r="C86" s="14">
        <f>[1]ประจำเดือนรวมเช็คไม่ต้องคีย์!BD89</f>
        <v>0</v>
      </c>
      <c r="D86" s="14">
        <f>[1]ประจำเดือนรวมเช็คไม่ต้องคีย์!BD91</f>
        <v>0</v>
      </c>
      <c r="E86" s="15" t="str">
        <f>IF(D86&gt;B86,"+","-")</f>
        <v>-</v>
      </c>
      <c r="F86" s="14">
        <f>ABS(D86-B86)</f>
        <v>0</v>
      </c>
      <c r="G86" s="12"/>
      <c r="H86" s="2"/>
      <c r="I86" s="2"/>
      <c r="J86" s="2"/>
      <c r="K86" s="2"/>
      <c r="L86" s="2"/>
    </row>
    <row r="87" spans="1:12" ht="23.25" x14ac:dyDescent="0.5">
      <c r="A87" s="14" t="s">
        <v>93</v>
      </c>
      <c r="B87" s="14">
        <v>80000</v>
      </c>
      <c r="C87" s="14">
        <f>+[1]ประจำเดือนรวมเช็คไม่ต้องคีย์!BE89</f>
        <v>1405</v>
      </c>
      <c r="D87" s="14">
        <f>[1]ประจำเดือนรวมเช็คไม่ต้องคีย์!BE91</f>
        <v>1405</v>
      </c>
      <c r="E87" s="15" t="str">
        <f t="shared" si="10"/>
        <v>-</v>
      </c>
      <c r="F87" s="14">
        <f t="shared" si="11"/>
        <v>78595</v>
      </c>
      <c r="G87" s="12"/>
      <c r="H87" s="2"/>
      <c r="I87" s="2"/>
      <c r="J87" s="2"/>
      <c r="K87" s="2"/>
      <c r="L87" s="2"/>
    </row>
    <row r="88" spans="1:12" ht="23.25" x14ac:dyDescent="0.5">
      <c r="A88" s="14" t="s">
        <v>94</v>
      </c>
      <c r="B88" s="26">
        <f>SUM(B73:B87)</f>
        <v>56000000</v>
      </c>
      <c r="C88" s="26">
        <f>SUM(C73:C87)</f>
        <v>3655806</v>
      </c>
      <c r="D88" s="26">
        <f>SUM(D73:D87)</f>
        <v>3655806</v>
      </c>
      <c r="E88" s="27" t="str">
        <f t="shared" si="10"/>
        <v>-</v>
      </c>
      <c r="F88" s="26">
        <f t="shared" si="11"/>
        <v>52344194</v>
      </c>
      <c r="G88" s="12"/>
      <c r="H88" s="2"/>
      <c r="I88" s="2"/>
      <c r="J88" s="2"/>
      <c r="K88" s="2"/>
      <c r="L88" s="2"/>
    </row>
    <row r="89" spans="1:12" ht="23.25" x14ac:dyDescent="0.5">
      <c r="A89" s="43" t="s">
        <v>95</v>
      </c>
      <c r="B89" s="38">
        <f>+B88+B71+B68+B50</f>
        <v>2250000000</v>
      </c>
      <c r="C89" s="38">
        <f>C88+C71+C68+C50</f>
        <v>101268792.45</v>
      </c>
      <c r="D89" s="38">
        <f>D88+D71+D68+D50</f>
        <v>101268792.45</v>
      </c>
      <c r="E89" s="39" t="str">
        <f>IF(D89&gt;B89,"+","-")</f>
        <v>-</v>
      </c>
      <c r="F89" s="38">
        <f>ABS(D89-B89)</f>
        <v>2148731207.5500002</v>
      </c>
      <c r="G89" s="12"/>
      <c r="H89" s="2"/>
      <c r="I89" s="2"/>
      <c r="J89" s="2"/>
      <c r="K89" s="2"/>
      <c r="L89" s="2"/>
    </row>
    <row r="90" spans="1:12" ht="23.25" x14ac:dyDescent="0.5">
      <c r="A90" s="42"/>
      <c r="B90" s="32"/>
      <c r="C90" s="32"/>
      <c r="D90" s="32"/>
      <c r="E90" s="42"/>
      <c r="F90" s="32"/>
      <c r="G90" s="12"/>
      <c r="H90" s="2"/>
      <c r="I90" s="2"/>
      <c r="J90" s="2"/>
      <c r="K90" s="2"/>
      <c r="L90" s="2"/>
    </row>
    <row r="91" spans="1:12" ht="23.25" x14ac:dyDescent="0.5">
      <c r="A91" s="42"/>
      <c r="B91" s="32"/>
      <c r="C91" s="32"/>
      <c r="D91" s="32"/>
      <c r="E91" s="42"/>
      <c r="F91" s="32"/>
      <c r="G91" s="12"/>
      <c r="H91" s="2"/>
      <c r="I91" s="2"/>
      <c r="J91" s="2"/>
      <c r="K91" s="2"/>
      <c r="L91" s="2"/>
    </row>
    <row r="92" spans="1:12" ht="23.25" x14ac:dyDescent="0.5">
      <c r="A92" s="42"/>
      <c r="B92" s="32"/>
      <c r="C92" s="32"/>
      <c r="D92" s="32"/>
      <c r="E92" s="42"/>
      <c r="F92" s="32"/>
      <c r="G92" s="12"/>
      <c r="H92" s="2"/>
      <c r="I92" s="2"/>
      <c r="J92" s="2"/>
      <c r="K92" s="2"/>
      <c r="L92" s="2"/>
    </row>
    <row r="93" spans="1:12" ht="23.25" x14ac:dyDescent="0.5">
      <c r="A93" s="42"/>
      <c r="B93" s="32"/>
      <c r="C93" s="32"/>
      <c r="D93" s="32"/>
      <c r="E93" s="42"/>
      <c r="F93" s="32"/>
      <c r="G93" s="12"/>
      <c r="H93" s="2"/>
      <c r="I93" s="2"/>
      <c r="J93" s="2"/>
      <c r="K93" s="2"/>
      <c r="L93" s="2"/>
    </row>
    <row r="94" spans="1:12" ht="23.25" x14ac:dyDescent="0.5">
      <c r="A94" s="42"/>
      <c r="B94" s="32"/>
      <c r="C94" s="32"/>
      <c r="D94" s="32"/>
      <c r="E94" s="42"/>
      <c r="F94" s="32"/>
      <c r="G94" s="12"/>
      <c r="H94" s="2"/>
      <c r="I94" s="2"/>
      <c r="J94" s="2"/>
      <c r="K94" s="2"/>
      <c r="L94" s="2"/>
    </row>
    <row r="95" spans="1:12" ht="23.25" x14ac:dyDescent="0.5">
      <c r="A95" s="42"/>
      <c r="B95" s="32"/>
      <c r="C95" s="32"/>
      <c r="D95" s="32"/>
      <c r="E95" s="42"/>
      <c r="F95" s="32"/>
      <c r="G95" s="12"/>
      <c r="H95" s="2"/>
      <c r="I95" s="2"/>
      <c r="J95" s="2"/>
      <c r="K95" s="2"/>
      <c r="L95" s="2"/>
    </row>
    <row r="96" spans="1:12" ht="23.25" x14ac:dyDescent="0.5">
      <c r="A96" s="42"/>
      <c r="B96" s="32"/>
      <c r="C96" s="32"/>
      <c r="D96" s="32"/>
      <c r="E96" s="42"/>
      <c r="F96" s="32"/>
      <c r="G96" s="12"/>
      <c r="H96" s="2"/>
      <c r="I96" s="2"/>
      <c r="J96" s="2"/>
      <c r="K96" s="2"/>
      <c r="L96" s="2"/>
    </row>
    <row r="97" spans="1:12" ht="23.25" x14ac:dyDescent="0.45">
      <c r="A97" s="1" t="s">
        <v>96</v>
      </c>
      <c r="B97" s="1"/>
      <c r="C97" s="1"/>
      <c r="D97" s="1"/>
      <c r="E97" s="1"/>
      <c r="F97" s="1"/>
      <c r="G97" s="12"/>
      <c r="H97" s="21"/>
      <c r="I97" s="21"/>
      <c r="J97" s="21"/>
      <c r="K97" s="21"/>
      <c r="L97" s="2"/>
    </row>
    <row r="98" spans="1:12" ht="23.25" x14ac:dyDescent="0.45">
      <c r="A98" s="1"/>
      <c r="B98" s="1"/>
      <c r="C98" s="1"/>
      <c r="D98" s="1"/>
      <c r="E98" s="1"/>
      <c r="F98" s="1"/>
      <c r="G98" s="12"/>
      <c r="H98" s="2"/>
      <c r="I98" s="2"/>
      <c r="J98" s="2"/>
      <c r="K98" s="2"/>
      <c r="L98" s="2"/>
    </row>
    <row r="99" spans="1:12" ht="23.25" x14ac:dyDescent="0.5">
      <c r="A99" s="4" t="s">
        <v>2</v>
      </c>
      <c r="B99" s="4" t="s">
        <v>3</v>
      </c>
      <c r="C99" s="4" t="s">
        <v>4</v>
      </c>
      <c r="D99" s="4" t="s">
        <v>5</v>
      </c>
      <c r="E99" s="4" t="s">
        <v>6</v>
      </c>
      <c r="F99" s="4" t="s">
        <v>7</v>
      </c>
      <c r="G99" s="12"/>
      <c r="H99" s="2"/>
      <c r="I99" s="2"/>
      <c r="J99" s="2"/>
      <c r="K99" s="2"/>
      <c r="L99" s="2"/>
    </row>
    <row r="100" spans="1:12" ht="23.25" x14ac:dyDescent="0.5">
      <c r="A100" s="7"/>
      <c r="B100" s="7" t="str">
        <f>+B56</f>
        <v>ปี 2563</v>
      </c>
      <c r="C100" s="7"/>
      <c r="D100" s="7"/>
      <c r="E100" s="7" t="s">
        <v>9</v>
      </c>
      <c r="F100" s="7" t="s">
        <v>62</v>
      </c>
      <c r="G100" s="12"/>
      <c r="H100" s="2"/>
      <c r="I100" s="2"/>
      <c r="J100" s="2"/>
      <c r="K100" s="2"/>
      <c r="L100" s="2"/>
    </row>
    <row r="101" spans="1:12" ht="23.25" x14ac:dyDescent="0.5">
      <c r="A101" s="44" t="s">
        <v>97</v>
      </c>
      <c r="B101" s="10"/>
      <c r="C101" s="10"/>
      <c r="D101" s="10"/>
      <c r="E101" s="11"/>
      <c r="F101" s="10"/>
      <c r="G101" s="12"/>
      <c r="H101" s="2"/>
      <c r="I101" s="2"/>
      <c r="J101" s="2"/>
      <c r="K101" s="2"/>
      <c r="L101" s="21"/>
    </row>
    <row r="102" spans="1:12" ht="23.25" x14ac:dyDescent="0.5">
      <c r="A102" s="19" t="s">
        <v>98</v>
      </c>
      <c r="B102" s="14">
        <v>267000000</v>
      </c>
      <c r="C102" s="14">
        <f>[1]ประจำเดือนรวมเช็คไม่ต้องคีย์!BG89</f>
        <v>9343114.379999999</v>
      </c>
      <c r="D102" s="14">
        <f>[1]ประจำเดือนรวมเช็คไม่ต้องคีย์!BG91</f>
        <v>9343114.379999999</v>
      </c>
      <c r="E102" s="15" t="str">
        <f>IF(D102&gt;B102,"+","-")</f>
        <v>-</v>
      </c>
      <c r="F102" s="14">
        <f>ABS(D102-B102)</f>
        <v>257656885.62</v>
      </c>
      <c r="G102" s="12"/>
      <c r="H102" s="2"/>
      <c r="I102" s="2"/>
      <c r="J102" s="2"/>
      <c r="K102" s="2"/>
      <c r="L102" s="2"/>
    </row>
    <row r="103" spans="1:12" ht="23.25" x14ac:dyDescent="0.5">
      <c r="A103" s="19" t="s">
        <v>99</v>
      </c>
      <c r="B103" s="14">
        <v>32965000</v>
      </c>
      <c r="C103" s="14">
        <f>[1]ประจำเดือนรวมเช็คไม่ต้องคีย์!BH89</f>
        <v>6720</v>
      </c>
      <c r="D103" s="14">
        <f>[1]ประจำเดือนรวมเช็คไม่ต้องคีย์!BH91</f>
        <v>6720</v>
      </c>
      <c r="E103" s="15" t="str">
        <f>IF(D103&gt;B103,"+","-")</f>
        <v>-</v>
      </c>
      <c r="F103" s="14">
        <f>ABS(D103-B103)</f>
        <v>32958280</v>
      </c>
      <c r="G103" s="12"/>
      <c r="H103" s="2"/>
      <c r="I103" s="2"/>
      <c r="J103" s="2"/>
      <c r="K103" s="2"/>
      <c r="L103" s="2"/>
    </row>
    <row r="104" spans="1:12" ht="23.25" x14ac:dyDescent="0.5">
      <c r="A104" s="19" t="s">
        <v>100</v>
      </c>
      <c r="B104" s="14">
        <v>700000000</v>
      </c>
      <c r="C104" s="14">
        <f>[1]ประจำเดือนรวมเช็คไม่ต้องคีย์!BI89</f>
        <v>41295578.829999991</v>
      </c>
      <c r="D104" s="14">
        <f>[1]ประจำเดือนรวมเช็คไม่ต้องคีย์!BI91</f>
        <v>41295578.829999991</v>
      </c>
      <c r="E104" s="15" t="str">
        <f>IF(D104&gt;B104,"+","-")</f>
        <v>-</v>
      </c>
      <c r="F104" s="14">
        <f>ABS(D104-B104)</f>
        <v>658704421.16999996</v>
      </c>
      <c r="G104" s="12"/>
      <c r="H104" s="2"/>
      <c r="I104" s="2"/>
      <c r="J104" s="2"/>
      <c r="K104" s="2"/>
      <c r="L104" s="2"/>
    </row>
    <row r="105" spans="1:12" ht="23.25" x14ac:dyDescent="0.5">
      <c r="A105" s="19" t="s">
        <v>101</v>
      </c>
      <c r="B105" s="14">
        <v>35000</v>
      </c>
      <c r="C105" s="14">
        <f>[1]ประจำเดือนรวมเช็คไม่ต้องคีย์!BJ89</f>
        <v>0</v>
      </c>
      <c r="D105" s="14">
        <f>[1]ประจำเดือนรวมเช็คไม่ต้องคีย์!BJ91</f>
        <v>0</v>
      </c>
      <c r="E105" s="15" t="str">
        <f>IF(D105&gt;B105,"+","-")</f>
        <v>-</v>
      </c>
      <c r="F105" s="14">
        <f>ABS(D105-B105)</f>
        <v>35000</v>
      </c>
      <c r="G105" s="12"/>
      <c r="H105" s="2"/>
      <c r="I105" s="2"/>
      <c r="J105" s="2"/>
      <c r="K105" s="2"/>
      <c r="L105" s="2"/>
    </row>
    <row r="106" spans="1:12" ht="23.25" x14ac:dyDescent="0.5">
      <c r="A106" s="45" t="s">
        <v>102</v>
      </c>
      <c r="B106" s="26">
        <f>SUM(B102:B105)</f>
        <v>1000000000</v>
      </c>
      <c r="C106" s="26">
        <f>SUM(C102:C105)</f>
        <v>50645413.209999993</v>
      </c>
      <c r="D106" s="26">
        <f>SUM(D102:D105)</f>
        <v>50645413.209999993</v>
      </c>
      <c r="E106" s="27" t="str">
        <f>IF(D106&gt;B106,"+","-")</f>
        <v>-</v>
      </c>
      <c r="F106" s="26">
        <f>ABS(D106-B106)</f>
        <v>949354586.78999996</v>
      </c>
      <c r="G106" s="12"/>
      <c r="H106" s="2"/>
      <c r="I106" s="46"/>
      <c r="J106" s="2"/>
      <c r="K106" s="2"/>
      <c r="L106" s="2"/>
    </row>
    <row r="107" spans="1:12" ht="23.25" x14ac:dyDescent="0.5">
      <c r="A107" s="19" t="s">
        <v>103</v>
      </c>
      <c r="B107" s="47"/>
      <c r="C107" s="47"/>
      <c r="D107" s="47"/>
      <c r="E107" s="48"/>
      <c r="F107" s="47"/>
      <c r="G107" s="12"/>
      <c r="H107" s="2"/>
      <c r="I107" s="2"/>
      <c r="J107" s="2"/>
      <c r="K107" s="2"/>
      <c r="L107" s="2"/>
    </row>
    <row r="108" spans="1:12" ht="23.25" x14ac:dyDescent="0.5">
      <c r="A108" s="19" t="s">
        <v>104</v>
      </c>
      <c r="B108" s="14"/>
      <c r="C108" s="14"/>
      <c r="D108" s="14"/>
      <c r="E108" s="15"/>
      <c r="F108" s="14"/>
      <c r="G108" s="12"/>
      <c r="H108" s="2"/>
      <c r="I108" s="2"/>
      <c r="J108" s="2"/>
      <c r="K108" s="2"/>
      <c r="L108" s="2"/>
    </row>
    <row r="109" spans="1:12" ht="23.25" x14ac:dyDescent="0.5">
      <c r="A109" s="19" t="s">
        <v>105</v>
      </c>
      <c r="B109" s="14">
        <v>48300000</v>
      </c>
      <c r="C109" s="14">
        <f>[1]ประจำเดือนรวมเช็คไม่ต้องคีย์!BL89</f>
        <v>0</v>
      </c>
      <c r="D109" s="14">
        <f>[1]ประจำเดือนรวมเช็คไม่ต้องคีย์!BL91</f>
        <v>0</v>
      </c>
      <c r="E109" s="15" t="str">
        <f>IF(D109&gt;B109,"+","-")</f>
        <v>-</v>
      </c>
      <c r="F109" s="14">
        <f>ABS(D109-B109)</f>
        <v>48300000</v>
      </c>
      <c r="G109" s="12"/>
      <c r="H109" s="2"/>
      <c r="I109" s="2"/>
      <c r="J109" s="2"/>
      <c r="K109" s="2"/>
      <c r="L109" s="2"/>
    </row>
    <row r="110" spans="1:12" ht="23.25" x14ac:dyDescent="0.5">
      <c r="A110" s="19" t="s">
        <v>106</v>
      </c>
      <c r="B110" s="14">
        <v>1700000</v>
      </c>
      <c r="C110" s="14">
        <f>[1]ประจำเดือนรวมเช็คไม่ต้องคีย์!BM89</f>
        <v>0</v>
      </c>
      <c r="D110" s="14">
        <f>[1]ประจำเดือนรวมเช็คไม่ต้องคีย์!BM91</f>
        <v>0</v>
      </c>
      <c r="E110" s="15" t="str">
        <f>IF(D110&gt;B110,"+","-")</f>
        <v>-</v>
      </c>
      <c r="F110" s="14">
        <f>ABS(D110-B110)</f>
        <v>1700000</v>
      </c>
      <c r="G110" s="12"/>
      <c r="H110" s="2"/>
      <c r="I110" s="2"/>
      <c r="J110" s="2"/>
      <c r="K110" s="2"/>
      <c r="L110" s="2"/>
    </row>
    <row r="111" spans="1:12" ht="23.25" x14ac:dyDescent="0.5">
      <c r="A111" s="45" t="s">
        <v>107</v>
      </c>
      <c r="B111" s="10"/>
      <c r="C111" s="10"/>
      <c r="D111" s="10"/>
      <c r="E111" s="11"/>
      <c r="F111" s="10"/>
      <c r="G111" s="12"/>
      <c r="H111" s="2"/>
      <c r="I111" s="2"/>
      <c r="J111" s="2"/>
      <c r="K111" s="2"/>
      <c r="L111" s="2"/>
    </row>
    <row r="112" spans="1:12" ht="23.25" x14ac:dyDescent="0.5">
      <c r="A112" s="45" t="s">
        <v>108</v>
      </c>
      <c r="B112" s="38">
        <f>SUM(B109:B110)</f>
        <v>50000000</v>
      </c>
      <c r="C112" s="14">
        <f>SUM(C109:C110)</f>
        <v>0</v>
      </c>
      <c r="D112" s="38">
        <f>SUM(D109:D110)</f>
        <v>0</v>
      </c>
      <c r="E112" s="39" t="str">
        <f>IF(D112&gt;B112,"+","-")</f>
        <v>-</v>
      </c>
      <c r="F112" s="38">
        <f>SUM(F109:F110)</f>
        <v>50000000</v>
      </c>
      <c r="G112" s="12"/>
      <c r="H112" s="2"/>
      <c r="I112" s="2"/>
      <c r="J112" s="2"/>
      <c r="K112" s="2"/>
      <c r="L112" s="2"/>
    </row>
    <row r="113" spans="1:12" ht="23.25" x14ac:dyDescent="0.5">
      <c r="A113" s="19" t="s">
        <v>109</v>
      </c>
      <c r="B113" s="10"/>
      <c r="C113" s="10"/>
      <c r="D113" s="10"/>
      <c r="E113" s="11"/>
      <c r="F113" s="10"/>
      <c r="G113" s="12"/>
      <c r="H113" s="2"/>
      <c r="I113" s="2"/>
      <c r="J113" s="2"/>
      <c r="K113" s="2"/>
      <c r="L113" s="2"/>
    </row>
    <row r="114" spans="1:12" ht="23.25" x14ac:dyDescent="0.5">
      <c r="A114" s="19" t="s">
        <v>110</v>
      </c>
      <c r="B114" s="14">
        <v>350000000</v>
      </c>
      <c r="C114" s="14">
        <f>[1]ประจำเดือนรวมเช็คไม่ต้องคีย์!BO89</f>
        <v>29967898.050000001</v>
      </c>
      <c r="D114" s="14">
        <f>[1]ประจำเดือนรวมเช็คไม่ต้องคีย์!BO91</f>
        <v>29967898.050000001</v>
      </c>
      <c r="E114" s="15" t="str">
        <f>IF(D114&gt;B114,"+","-")</f>
        <v>-</v>
      </c>
      <c r="F114" s="14">
        <f>ABS(D114-B114)</f>
        <v>320032101.94999999</v>
      </c>
      <c r="G114" s="12"/>
      <c r="H114" s="2"/>
      <c r="I114" s="2"/>
      <c r="J114" s="2"/>
      <c r="K114" s="2"/>
      <c r="L114" s="2"/>
    </row>
    <row r="115" spans="1:12" ht="23.25" x14ac:dyDescent="0.5">
      <c r="A115" s="19" t="s">
        <v>111</v>
      </c>
      <c r="B115" s="14">
        <v>30000000</v>
      </c>
      <c r="C115" s="14">
        <f>[1]ประจำเดือนรวมเช็คไม่ต้องคีย์!BP89</f>
        <v>903800</v>
      </c>
      <c r="D115" s="14">
        <f>[1]ประจำเดือนรวมเช็คไม่ต้องคีย์!BP91</f>
        <v>903800</v>
      </c>
      <c r="E115" s="15" t="str">
        <f>IF(D115&gt;B115,"+","-")</f>
        <v>-</v>
      </c>
      <c r="F115" s="14">
        <f>ABS(D115-B115)</f>
        <v>29096200</v>
      </c>
      <c r="G115" s="12"/>
      <c r="H115" s="2"/>
      <c r="I115" s="2"/>
      <c r="J115" s="2"/>
      <c r="K115" s="2"/>
      <c r="L115" s="2"/>
    </row>
    <row r="116" spans="1:12" ht="23.25" x14ac:dyDescent="0.5">
      <c r="A116" s="19" t="s">
        <v>112</v>
      </c>
      <c r="B116" s="14">
        <v>920000000</v>
      </c>
      <c r="C116" s="14">
        <f>SUM([1]ประจำเดือนรวมเช็คไม่ต้องคีย์!BQ89:BY89)</f>
        <v>22803568.870000001</v>
      </c>
      <c r="D116" s="14">
        <f>SUM([1]ประจำเดือนรวมเช็คไม่ต้องคีย์!BQ91:BY91)</f>
        <v>22803568.870000001</v>
      </c>
      <c r="E116" s="15" t="str">
        <f>IF(D116&gt;B116,"+","-")</f>
        <v>-</v>
      </c>
      <c r="F116" s="14">
        <f>ABS(D116-B116)</f>
        <v>897196431.13</v>
      </c>
      <c r="G116" s="12"/>
      <c r="H116" s="2"/>
      <c r="I116" s="2"/>
      <c r="J116" s="2"/>
      <c r="K116" s="2"/>
      <c r="L116" s="2"/>
    </row>
    <row r="117" spans="1:12" ht="23.25" x14ac:dyDescent="0.5">
      <c r="A117" s="49" t="s">
        <v>113</v>
      </c>
      <c r="B117" s="26">
        <f>SUM(B114:B116)</f>
        <v>1300000000</v>
      </c>
      <c r="C117" s="26">
        <f>SUM(C114:C116)</f>
        <v>53675266.920000002</v>
      </c>
      <c r="D117" s="26">
        <f>SUM(D114:D116)</f>
        <v>53675266.920000002</v>
      </c>
      <c r="E117" s="27" t="str">
        <f>IF(D117&gt;B117,"+","-")</f>
        <v>-</v>
      </c>
      <c r="F117" s="26">
        <f>ABS(D117-B117)</f>
        <v>1246324733.0799999</v>
      </c>
      <c r="G117" s="12"/>
      <c r="H117" s="2"/>
      <c r="I117" s="2"/>
      <c r="J117" s="2"/>
      <c r="K117" s="2"/>
      <c r="L117" s="2"/>
    </row>
    <row r="118" spans="1:12" ht="23.25" x14ac:dyDescent="0.5">
      <c r="A118" s="50" t="s">
        <v>114</v>
      </c>
      <c r="B118" s="26">
        <f>+B30+B89+B106+B112+B117</f>
        <v>83000000000</v>
      </c>
      <c r="C118" s="26">
        <f>+C30+C89+C106+C112+C117</f>
        <v>4835532405.6599998</v>
      </c>
      <c r="D118" s="26">
        <f>+D30+D89+D106+D112+D117</f>
        <v>4835532405.6599998</v>
      </c>
      <c r="E118" s="27" t="str">
        <f>IF(D118&gt;B118,"+","-")</f>
        <v>-</v>
      </c>
      <c r="F118" s="26">
        <f>ABS(D118-B118)</f>
        <v>78164467594.339996</v>
      </c>
      <c r="G118" s="12"/>
      <c r="H118" s="2"/>
      <c r="I118" s="2"/>
      <c r="J118" s="2"/>
      <c r="K118" s="2"/>
      <c r="L118" s="2"/>
    </row>
    <row r="119" spans="1:12" ht="23.25" x14ac:dyDescent="0.5">
      <c r="A119" s="44" t="s">
        <v>115</v>
      </c>
      <c r="B119" s="10"/>
      <c r="C119" s="10"/>
      <c r="D119" s="10"/>
      <c r="E119" s="11"/>
      <c r="F119" s="10"/>
      <c r="G119" s="12"/>
      <c r="H119" s="2"/>
      <c r="I119" s="2"/>
      <c r="J119" s="2"/>
      <c r="K119" s="2"/>
      <c r="L119" s="2"/>
    </row>
    <row r="120" spans="1:12" ht="23.25" x14ac:dyDescent="0.5">
      <c r="A120" s="51" t="s">
        <v>116</v>
      </c>
      <c r="B120" s="38"/>
      <c r="C120" s="38">
        <f>+[1]ประจำเดือนรวมเช็คไม่ต้องคีย์!CA89</f>
        <v>0</v>
      </c>
      <c r="D120" s="38">
        <f>[1]ประจำเดือนรวมเช็คไม่ต้องคีย์!CA91</f>
        <v>0</v>
      </c>
      <c r="E120" s="15" t="str">
        <f>IF(D120&gt;B120,"+","-")</f>
        <v>-</v>
      </c>
      <c r="F120" s="14">
        <f>ABS(D120-B120)</f>
        <v>0</v>
      </c>
      <c r="G120" s="12"/>
      <c r="H120" s="2"/>
      <c r="I120" s="2"/>
      <c r="J120" s="2"/>
      <c r="K120" s="2"/>
      <c r="L120" s="2"/>
    </row>
    <row r="121" spans="1:12" ht="23.25" x14ac:dyDescent="0.5">
      <c r="A121" s="50" t="s">
        <v>117</v>
      </c>
      <c r="B121" s="26">
        <f>+B120</f>
        <v>0</v>
      </c>
      <c r="C121" s="26">
        <f>+C120</f>
        <v>0</v>
      </c>
      <c r="D121" s="26">
        <f>+D120</f>
        <v>0</v>
      </c>
      <c r="E121" s="27" t="str">
        <f>IF(D121&gt;B121,"+","-")</f>
        <v>-</v>
      </c>
      <c r="F121" s="26">
        <f>ABS(D121-B121)</f>
        <v>0</v>
      </c>
      <c r="G121" s="2"/>
      <c r="H121" s="2"/>
      <c r="I121" s="2"/>
      <c r="J121" s="2"/>
      <c r="K121" s="2"/>
      <c r="L121" s="2"/>
    </row>
    <row r="122" spans="1:12" ht="23.25" x14ac:dyDescent="0.5">
      <c r="A122" s="50" t="s">
        <v>118</v>
      </c>
      <c r="B122" s="26">
        <f>+B118+B121</f>
        <v>83000000000</v>
      </c>
      <c r="C122" s="26">
        <f>+C118+C121</f>
        <v>4835532405.6599998</v>
      </c>
      <c r="D122" s="26">
        <f>+D118+D121</f>
        <v>4835532405.6599998</v>
      </c>
      <c r="E122" s="27" t="str">
        <f>IF(D122&gt;B122,"+","-")</f>
        <v>-</v>
      </c>
      <c r="F122" s="26">
        <f>ABS(D122-B122)</f>
        <v>78164467594.339996</v>
      </c>
      <c r="G122" s="2"/>
      <c r="H122" s="2"/>
      <c r="I122" s="2"/>
      <c r="J122" s="2"/>
      <c r="K122" s="2"/>
      <c r="L122" s="2"/>
    </row>
    <row r="123" spans="1:12" ht="23.25" x14ac:dyDescent="0.5">
      <c r="A123" s="5"/>
      <c r="B123" s="5"/>
      <c r="C123" s="5"/>
      <c r="D123" s="52"/>
      <c r="E123" s="5"/>
      <c r="F123" s="5"/>
      <c r="G123" s="2"/>
      <c r="H123" s="2"/>
      <c r="I123" s="2"/>
      <c r="J123" s="2"/>
      <c r="K123" s="2"/>
      <c r="L123" s="2"/>
    </row>
    <row r="124" spans="1:12" ht="23.25" x14ac:dyDescent="0.5">
      <c r="A124" s="53" t="s">
        <v>119</v>
      </c>
    </row>
  </sheetData>
  <mergeCells count="9">
    <mergeCell ref="A54:F54"/>
    <mergeCell ref="A97:F97"/>
    <mergeCell ref="A98:F98"/>
    <mergeCell ref="A1:F1"/>
    <mergeCell ref="A2:F2"/>
    <mergeCell ref="H2:K2"/>
    <mergeCell ref="A3:F3"/>
    <mergeCell ref="H3:K3"/>
    <mergeCell ref="A53:F5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topLeftCell="A109" workbookViewId="0">
      <selection activeCell="A125" sqref="A125"/>
    </sheetView>
  </sheetViews>
  <sheetFormatPr defaultRowHeight="14.25" x14ac:dyDescent="0.2"/>
  <cols>
    <col min="1" max="1" width="44.25" bestFit="1" customWidth="1"/>
    <col min="2" max="2" width="15.125" bestFit="1" customWidth="1"/>
    <col min="3" max="3" width="14.25" bestFit="1" customWidth="1"/>
    <col min="4" max="4" width="15.125" bestFit="1" customWidth="1"/>
    <col min="5" max="5" width="3.125" bestFit="1" customWidth="1"/>
    <col min="6" max="6" width="15.125" bestFit="1" customWidth="1"/>
    <col min="8" max="8" width="7.125" bestFit="1" customWidth="1"/>
    <col min="9" max="9" width="13.5" bestFit="1" customWidth="1"/>
    <col min="10" max="10" width="11.625" bestFit="1" customWidth="1"/>
    <col min="11" max="11" width="13" bestFit="1" customWidth="1"/>
  </cols>
  <sheetData>
    <row r="1" spans="1:12" ht="23.25" x14ac:dyDescent="0.4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</row>
    <row r="2" spans="1:12" ht="23.25" x14ac:dyDescent="0.45">
      <c r="A2" s="3">
        <f>[11]ประจำเดือนรวมเช็คไม่ต้องคีย์!A2</f>
        <v>44013</v>
      </c>
      <c r="B2" s="1"/>
      <c r="C2" s="1"/>
      <c r="D2" s="1"/>
      <c r="E2" s="1"/>
      <c r="F2" s="1"/>
      <c r="G2" s="2"/>
      <c r="H2" s="1" t="s">
        <v>1</v>
      </c>
      <c r="I2" s="1"/>
      <c r="J2" s="1"/>
      <c r="K2" s="1"/>
      <c r="L2" s="2"/>
    </row>
    <row r="3" spans="1:12" ht="23.25" x14ac:dyDescent="0.45">
      <c r="A3" s="1"/>
      <c r="B3" s="1"/>
      <c r="C3" s="1"/>
      <c r="D3" s="1"/>
      <c r="E3" s="1"/>
      <c r="F3" s="1"/>
      <c r="G3" s="2"/>
      <c r="H3" s="3">
        <f>A2</f>
        <v>44013</v>
      </c>
      <c r="I3" s="1"/>
      <c r="J3" s="1"/>
      <c r="K3" s="1"/>
      <c r="L3" s="2"/>
    </row>
    <row r="4" spans="1:12" ht="23.25" x14ac:dyDescent="0.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2"/>
      <c r="H4" s="5"/>
      <c r="I4" s="5"/>
      <c r="J4" s="6"/>
      <c r="K4" s="6"/>
      <c r="L4" s="2"/>
    </row>
    <row r="5" spans="1:12" ht="23.25" x14ac:dyDescent="0.5">
      <c r="A5" s="7"/>
      <c r="B5" s="7" t="s">
        <v>8</v>
      </c>
      <c r="C5" s="7"/>
      <c r="D5" s="7"/>
      <c r="E5" s="7" t="s">
        <v>9</v>
      </c>
      <c r="F5" s="7" t="s">
        <v>10</v>
      </c>
      <c r="G5" s="2"/>
      <c r="H5" s="54" t="s">
        <v>11</v>
      </c>
      <c r="I5" s="54" t="s">
        <v>12</v>
      </c>
      <c r="J5" s="55" t="s">
        <v>4</v>
      </c>
      <c r="K5" s="54" t="s">
        <v>5</v>
      </c>
      <c r="L5" s="2"/>
    </row>
    <row r="6" spans="1:12" ht="23.25" x14ac:dyDescent="0.5">
      <c r="A6" s="56" t="s">
        <v>13</v>
      </c>
      <c r="B6" s="56"/>
      <c r="C6" s="56"/>
      <c r="D6" s="56"/>
      <c r="E6" s="57"/>
      <c r="F6" s="56"/>
      <c r="G6" s="58"/>
      <c r="H6" s="4">
        <v>1</v>
      </c>
      <c r="I6" s="56" t="s">
        <v>14</v>
      </c>
      <c r="J6" s="59">
        <f>+[11]ประจำเดือนรวมเช็คไม่ต้องคีย์!BQ89</f>
        <v>398988121.09000009</v>
      </c>
      <c r="K6" s="59">
        <f>+[11]ประจำเดือนรวมเช็คไม่ต้องคีย์!BQ91</f>
        <v>1207418486.9299998</v>
      </c>
      <c r="L6" s="2"/>
    </row>
    <row r="7" spans="1:12" ht="23.25" x14ac:dyDescent="0.5">
      <c r="A7" s="60" t="s">
        <v>15</v>
      </c>
      <c r="B7" s="60"/>
      <c r="C7" s="60"/>
      <c r="D7" s="60"/>
      <c r="E7" s="61"/>
      <c r="F7" s="60"/>
      <c r="G7" s="58"/>
      <c r="H7" s="16">
        <v>2</v>
      </c>
      <c r="I7" s="60" t="s">
        <v>16</v>
      </c>
      <c r="J7" s="62">
        <f>[11]ประจำเดือนรวมเช็คไม่ต้องคีย์!BR89</f>
        <v>-138542.40999999997</v>
      </c>
      <c r="K7" s="62">
        <f>+[11]ประจำเดือนรวมเช็คไม่ต้องคีย์!BR91</f>
        <v>7151031.6799999997</v>
      </c>
      <c r="L7" s="2"/>
    </row>
    <row r="8" spans="1:12" ht="23.25" x14ac:dyDescent="0.5">
      <c r="A8" s="60" t="s">
        <v>17</v>
      </c>
      <c r="B8" s="60"/>
      <c r="C8" s="60"/>
      <c r="D8" s="60"/>
      <c r="E8" s="61"/>
      <c r="F8" s="60"/>
      <c r="G8" s="58"/>
      <c r="H8" s="16">
        <v>3</v>
      </c>
      <c r="I8" s="60" t="s">
        <v>18</v>
      </c>
      <c r="J8" s="62">
        <f>[11]ประจำเดือนรวมเช็คไม่ต้องคีย์!BS89</f>
        <v>3258306</v>
      </c>
      <c r="K8" s="62">
        <f>+[11]ประจำเดือนรวมเช็คไม่ต้องคีย์!BS91</f>
        <v>25119106.699999999</v>
      </c>
      <c r="L8" s="2"/>
    </row>
    <row r="9" spans="1:12" ht="23.25" x14ac:dyDescent="0.5">
      <c r="A9" s="60"/>
      <c r="B9" s="63"/>
      <c r="C9" s="60"/>
      <c r="D9" s="60"/>
      <c r="E9" s="61"/>
      <c r="F9" s="60"/>
      <c r="G9" s="58"/>
      <c r="H9" s="16">
        <v>4</v>
      </c>
      <c r="I9" s="60" t="s">
        <v>19</v>
      </c>
      <c r="J9" s="62">
        <f>[11]ประจำเดือนรวมเช็คไม่ต้องคีย์!BT89</f>
        <v>2138964.2800000003</v>
      </c>
      <c r="K9" s="62">
        <f>+[11]ประจำเดือนรวมเช็คไม่ต้องคีย์!BT91</f>
        <v>26839532.359999999</v>
      </c>
      <c r="L9" s="2"/>
    </row>
    <row r="10" spans="1:12" ht="23.25" x14ac:dyDescent="0.5">
      <c r="A10" s="60" t="s">
        <v>20</v>
      </c>
      <c r="B10" s="60">
        <v>9000000</v>
      </c>
      <c r="C10" s="60">
        <f>[11]ประจำเดือนรวมเช็คไม่ต้องคีย์!B89</f>
        <v>2152980.92</v>
      </c>
      <c r="D10" s="60">
        <f>[11]ประจำเดือนรวมเช็คไม่ต้องคีย์!B91</f>
        <v>16904801.91</v>
      </c>
      <c r="E10" s="61" t="str">
        <f>IF(D10&gt;B10,"+","-")</f>
        <v>+</v>
      </c>
      <c r="F10" s="60">
        <f>ABS(D10-B10)</f>
        <v>7904801.9100000001</v>
      </c>
      <c r="G10" s="58"/>
      <c r="H10" s="16"/>
      <c r="I10" s="60"/>
      <c r="J10" s="62"/>
      <c r="K10" s="62"/>
      <c r="L10" s="2"/>
    </row>
    <row r="11" spans="1:12" ht="23.25" x14ac:dyDescent="0.5">
      <c r="A11" s="60" t="s">
        <v>21</v>
      </c>
      <c r="B11" s="60">
        <v>600000000</v>
      </c>
      <c r="C11" s="60">
        <f>[11]ประจำเดือนรวมเช็คไม่ต้องคีย์!C89</f>
        <v>58626290.049999997</v>
      </c>
      <c r="D11" s="60">
        <f>[11]ประจำเดือนรวมเช็คไม่ต้องคีย์!C91</f>
        <v>1496171317.1700001</v>
      </c>
      <c r="E11" s="61" t="str">
        <f t="shared" ref="E11:E17" si="0">IF(D11&gt;B11,"+","-")</f>
        <v>+</v>
      </c>
      <c r="F11" s="60">
        <f t="shared" ref="F11:F17" si="1">ABS(D11-B11)</f>
        <v>896171317.17000008</v>
      </c>
      <c r="G11" s="58"/>
      <c r="H11" s="19"/>
      <c r="I11" s="20"/>
      <c r="J11" s="20"/>
      <c r="K11" s="20"/>
      <c r="L11" s="21"/>
    </row>
    <row r="12" spans="1:12" ht="23.25" x14ac:dyDescent="0.5">
      <c r="A12" s="60" t="s">
        <v>22</v>
      </c>
      <c r="B12" s="60">
        <v>1000000000</v>
      </c>
      <c r="C12" s="60">
        <f>[11]ประจำเดือนรวมเช็คไม่ต้องคีย์!D89</f>
        <v>53239711.43</v>
      </c>
      <c r="D12" s="60">
        <f>[11]ประจำเดือนรวมเช็คไม่ต้องคีย์!D91</f>
        <v>798491778.3900001</v>
      </c>
      <c r="E12" s="61" t="str">
        <f t="shared" si="0"/>
        <v>-</v>
      </c>
      <c r="F12" s="60">
        <f t="shared" si="1"/>
        <v>201508221.6099999</v>
      </c>
      <c r="G12" s="58"/>
      <c r="H12" s="16"/>
      <c r="I12" s="60"/>
      <c r="J12" s="62"/>
      <c r="K12" s="62"/>
      <c r="L12" s="2"/>
    </row>
    <row r="13" spans="1:12" ht="23.25" x14ac:dyDescent="0.5">
      <c r="A13" s="60" t="s">
        <v>23</v>
      </c>
      <c r="B13" s="60">
        <v>1000000</v>
      </c>
      <c r="C13" s="60">
        <f>[11]ประจำเดือนรวมเช็คไม่ต้องคีย์!E89</f>
        <v>60312</v>
      </c>
      <c r="D13" s="60">
        <f>[11]ประจำเดือนรวมเช็คไม่ต้องคีย์!E91</f>
        <v>662888</v>
      </c>
      <c r="E13" s="61" t="str">
        <f t="shared" si="0"/>
        <v>-</v>
      </c>
      <c r="F13" s="60">
        <f t="shared" si="1"/>
        <v>337112</v>
      </c>
      <c r="G13" s="58"/>
      <c r="H13" s="7"/>
      <c r="I13" s="60"/>
      <c r="J13" s="62"/>
      <c r="K13" s="62"/>
      <c r="L13" s="2"/>
    </row>
    <row r="14" spans="1:12" ht="24" thickBot="1" x14ac:dyDescent="0.55000000000000004">
      <c r="A14" s="60" t="s">
        <v>24</v>
      </c>
      <c r="B14" s="60">
        <v>240000000</v>
      </c>
      <c r="C14" s="60">
        <f>[11]ประจำเดือนรวมเช็คไม่ต้องคีย์!F89</f>
        <v>15465609.82</v>
      </c>
      <c r="D14" s="60">
        <f>[11]ประจำเดือนรวมเช็คไม่ต้องคีย์!F91</f>
        <v>163986833.66999999</v>
      </c>
      <c r="E14" s="61" t="str">
        <f t="shared" si="0"/>
        <v>-</v>
      </c>
      <c r="F14" s="60">
        <f t="shared" si="1"/>
        <v>76013166.330000013</v>
      </c>
      <c r="G14" s="58"/>
      <c r="H14" s="64"/>
      <c r="I14" s="65" t="s">
        <v>25</v>
      </c>
      <c r="J14" s="66">
        <f>SUM(J6:J13)</f>
        <v>404246848.96000004</v>
      </c>
      <c r="K14" s="66">
        <f>SUM(K6:K13)</f>
        <v>1266528157.6699998</v>
      </c>
      <c r="L14" s="21"/>
    </row>
    <row r="15" spans="1:12" ht="24" thickTop="1" x14ac:dyDescent="0.5">
      <c r="A15" s="60" t="s">
        <v>26</v>
      </c>
      <c r="B15" s="60">
        <v>50000000</v>
      </c>
      <c r="C15" s="60">
        <f>[11]ประจำเดือนรวมเช็คไม่ต้องคีย์!G89</f>
        <v>0</v>
      </c>
      <c r="D15" s="60">
        <f>[11]ประจำเดือนรวมเช็คไม่ต้องคีย์!G91</f>
        <v>9589949.75</v>
      </c>
      <c r="E15" s="61" t="str">
        <f t="shared" si="0"/>
        <v>-</v>
      </c>
      <c r="F15" s="60">
        <f t="shared" si="1"/>
        <v>40410050.25</v>
      </c>
      <c r="G15" s="58"/>
      <c r="H15" s="2"/>
      <c r="I15" s="2"/>
      <c r="J15" s="2"/>
      <c r="K15" s="2"/>
      <c r="L15" s="2"/>
    </row>
    <row r="16" spans="1:12" ht="23.25" x14ac:dyDescent="0.5">
      <c r="A16" s="60" t="s">
        <v>27</v>
      </c>
      <c r="B16" s="67">
        <v>14000000000</v>
      </c>
      <c r="C16" s="60">
        <f>[11]ประจำเดือนรวมเช็คไม่ต้องคีย์!H89</f>
        <v>2005536.8399999999</v>
      </c>
      <c r="D16" s="60">
        <f>[11]ประจำเดือนรวมเช็คไม่ต้องคีย์!H89</f>
        <v>2005536.8399999999</v>
      </c>
      <c r="E16" s="61" t="str">
        <f>IF(D16&gt;B16,"+","-")</f>
        <v>-</v>
      </c>
      <c r="F16" s="60">
        <f>ABS(D16-B16)</f>
        <v>13997994463.16</v>
      </c>
      <c r="G16" s="58"/>
      <c r="H16" s="21"/>
      <c r="I16" s="21"/>
      <c r="J16" s="2"/>
      <c r="K16" s="58"/>
      <c r="L16" s="2"/>
    </row>
    <row r="17" spans="1:12" ht="23.25" x14ac:dyDescent="0.5">
      <c r="A17" s="60" t="s">
        <v>28</v>
      </c>
      <c r="B17" s="68">
        <f>SUM(B9:B16)</f>
        <v>15900000000</v>
      </c>
      <c r="C17" s="68">
        <f>SUM(C9:C16)</f>
        <v>131550441.06</v>
      </c>
      <c r="D17" s="68">
        <f>SUM(D9:D16)</f>
        <v>2487813105.7300005</v>
      </c>
      <c r="E17" s="69" t="str">
        <f t="shared" si="0"/>
        <v>-</v>
      </c>
      <c r="F17" s="68">
        <f t="shared" si="1"/>
        <v>13412186894.27</v>
      </c>
      <c r="G17" s="58"/>
      <c r="H17" s="5"/>
      <c r="I17" s="2"/>
      <c r="J17" s="2"/>
      <c r="K17" s="2"/>
      <c r="L17" s="2"/>
    </row>
    <row r="18" spans="1:12" ht="23.25" x14ac:dyDescent="0.5">
      <c r="A18" s="60" t="s">
        <v>29</v>
      </c>
      <c r="B18" s="56"/>
      <c r="C18" s="56"/>
      <c r="D18" s="56"/>
      <c r="E18" s="57"/>
      <c r="F18" s="56"/>
      <c r="G18" s="58"/>
      <c r="H18" s="5"/>
      <c r="I18" s="2"/>
      <c r="J18" s="2"/>
      <c r="K18" s="2"/>
      <c r="L18" s="2"/>
    </row>
    <row r="19" spans="1:12" ht="23.25" x14ac:dyDescent="0.5">
      <c r="A19" s="60" t="s">
        <v>30</v>
      </c>
      <c r="B19" s="63">
        <v>27700000000</v>
      </c>
      <c r="C19" s="60">
        <f>[11]ประจำเดือนรวมเช็คไม่ต้องคีย์!I89</f>
        <v>390408497.06999999</v>
      </c>
      <c r="D19" s="60">
        <f>[11]ประจำเดือนรวมเช็คไม่ต้องคีย์!I91</f>
        <v>20520490087.120003</v>
      </c>
      <c r="E19" s="61" t="str">
        <f t="shared" ref="E19:E29" si="2">IF(D19&gt;B19,"+","-")</f>
        <v>-</v>
      </c>
      <c r="F19" s="60">
        <f t="shared" ref="F19:F29" si="3">ABS(D19-B19)</f>
        <v>7179509912.8799973</v>
      </c>
      <c r="G19" s="58"/>
      <c r="H19" s="5"/>
      <c r="I19" s="2"/>
      <c r="J19" s="2"/>
      <c r="K19" s="2"/>
      <c r="L19" s="21"/>
    </row>
    <row r="20" spans="1:12" ht="23.25" x14ac:dyDescent="0.5">
      <c r="A20" s="60" t="s">
        <v>31</v>
      </c>
      <c r="B20" s="63">
        <v>13400000000</v>
      </c>
      <c r="C20" s="60">
        <f>[11]ประจำเดือนรวมเช็คไม่ต้องคีย์!J89</f>
        <v>349657737.45999998</v>
      </c>
      <c r="D20" s="60">
        <f>[11]ประจำเดือนรวมเช็คไม่ต้องคีย์!J91</f>
        <v>10303975503.08</v>
      </c>
      <c r="E20" s="70" t="str">
        <f t="shared" si="2"/>
        <v>-</v>
      </c>
      <c r="F20" s="60">
        <f t="shared" si="3"/>
        <v>3096024496.9200001</v>
      </c>
      <c r="G20" s="58"/>
      <c r="H20" s="2"/>
      <c r="I20" s="2"/>
      <c r="J20" s="2"/>
      <c r="K20" s="2"/>
      <c r="L20" s="29"/>
    </row>
    <row r="21" spans="1:12" ht="23.25" x14ac:dyDescent="0.5">
      <c r="A21" s="60" t="s">
        <v>32</v>
      </c>
      <c r="B21" s="63">
        <v>0</v>
      </c>
      <c r="C21" s="60">
        <f>[11]ประจำเดือนรวมเช็คไม่ต้องคีย์!K89</f>
        <v>0</v>
      </c>
      <c r="D21" s="60">
        <f>[11]ประจำเดือนรวมเช็คไม่ต้องคีย์!K91</f>
        <v>0</v>
      </c>
      <c r="E21" s="61" t="str">
        <f t="shared" si="2"/>
        <v>-</v>
      </c>
      <c r="F21" s="60">
        <f t="shared" si="3"/>
        <v>0</v>
      </c>
      <c r="G21" s="58"/>
      <c r="H21" s="30"/>
      <c r="I21" s="30"/>
      <c r="J21" s="30"/>
      <c r="K21" s="30"/>
      <c r="L21" s="29"/>
    </row>
    <row r="22" spans="1:12" ht="23.25" x14ac:dyDescent="0.5">
      <c r="A22" s="60" t="s">
        <v>33</v>
      </c>
      <c r="B22" s="63">
        <v>4400000000</v>
      </c>
      <c r="C22" s="60">
        <f>[11]ประจำเดือนรวมเช็คไม่ต้องคีย์!L89</f>
        <v>0</v>
      </c>
      <c r="D22" s="60">
        <f>[11]ประจำเดือนรวมเช็คไม่ต้องคีย์!L91</f>
        <v>3313494137.0300002</v>
      </c>
      <c r="E22" s="61" t="str">
        <f t="shared" si="2"/>
        <v>-</v>
      </c>
      <c r="F22" s="60">
        <f t="shared" si="3"/>
        <v>1086505862.9699998</v>
      </c>
      <c r="G22" s="58"/>
      <c r="H22" s="2"/>
      <c r="I22" s="2"/>
      <c r="J22" s="2"/>
      <c r="K22" s="2"/>
      <c r="L22" s="29"/>
    </row>
    <row r="23" spans="1:12" ht="23.25" x14ac:dyDescent="0.5">
      <c r="A23" s="60" t="s">
        <v>34</v>
      </c>
      <c r="B23" s="71">
        <v>13200000000</v>
      </c>
      <c r="C23" s="60">
        <f>[11]ประจำเดือนรวมเช็คไม่ต้องคีย์!M89</f>
        <v>599425691</v>
      </c>
      <c r="D23" s="72">
        <f>[11]ประจำเดือนรวมเช็คไม่ต้องคีย์!M91</f>
        <v>11371899441</v>
      </c>
      <c r="E23" s="61" t="str">
        <f t="shared" si="2"/>
        <v>-</v>
      </c>
      <c r="F23" s="73">
        <f t="shared" si="3"/>
        <v>1828100559</v>
      </c>
      <c r="G23" s="58"/>
      <c r="H23" s="2"/>
      <c r="I23" s="2"/>
      <c r="J23" s="2"/>
      <c r="K23" s="2"/>
      <c r="L23" s="29"/>
    </row>
    <row r="24" spans="1:12" ht="23.25" x14ac:dyDescent="0.5">
      <c r="A24" s="19" t="s">
        <v>35</v>
      </c>
      <c r="B24" s="71"/>
      <c r="C24" s="60"/>
      <c r="D24" s="72"/>
      <c r="E24" s="61"/>
      <c r="F24" s="73"/>
      <c r="G24" s="74"/>
      <c r="H24" s="21"/>
      <c r="I24" s="21"/>
      <c r="J24" s="21"/>
      <c r="K24" s="21"/>
      <c r="L24" s="35"/>
    </row>
    <row r="25" spans="1:12" ht="23.25" x14ac:dyDescent="0.5">
      <c r="A25" s="60" t="s">
        <v>36</v>
      </c>
      <c r="B25" s="63">
        <v>3670000000</v>
      </c>
      <c r="C25" s="60">
        <f>[11]ประจำเดือนรวมเช็คไม่ต้องคีย์!N89</f>
        <v>505844482.73000002</v>
      </c>
      <c r="D25" s="60">
        <f>[11]ประจำเดือนรวมเช็คไม่ต้องคีย์!N91</f>
        <v>3117715114.8000002</v>
      </c>
      <c r="E25" s="61" t="str">
        <f>IF(D25&gt;B25,"+","-")</f>
        <v>-</v>
      </c>
      <c r="F25" s="60">
        <f>ABS(D25-B25)</f>
        <v>552284885.19999981</v>
      </c>
      <c r="G25" s="58"/>
      <c r="H25" s="2"/>
      <c r="I25" s="2"/>
      <c r="J25" s="2"/>
      <c r="K25" s="2"/>
      <c r="L25" s="2"/>
    </row>
    <row r="26" spans="1:12" ht="23.25" x14ac:dyDescent="0.5">
      <c r="A26" s="60" t="s">
        <v>37</v>
      </c>
      <c r="B26" s="60">
        <v>4600000</v>
      </c>
      <c r="C26" s="60">
        <f>[11]ประจำเดือนรวมเช็คไม่ต้องคีย์!O89</f>
        <v>83989.5</v>
      </c>
      <c r="D26" s="60">
        <f>[11]ประจำเดือนรวมเช็คไม่ต้องคีย์!O91</f>
        <v>5065267</v>
      </c>
      <c r="E26" s="61" t="str">
        <f>IF(D26&gt;B26,"+","-")</f>
        <v>+</v>
      </c>
      <c r="F26" s="60">
        <f>ABS(D26-B26)</f>
        <v>465267</v>
      </c>
      <c r="G26" s="58"/>
      <c r="H26" s="2"/>
      <c r="I26" s="2"/>
      <c r="J26" s="2"/>
      <c r="K26" s="2"/>
      <c r="L26" s="2"/>
    </row>
    <row r="27" spans="1:12" ht="23.25" x14ac:dyDescent="0.5">
      <c r="A27" s="60" t="s">
        <v>38</v>
      </c>
      <c r="B27" s="60">
        <v>400000</v>
      </c>
      <c r="C27" s="60">
        <f>[11]ประจำเดือนรวมเช็คไม่ต้องคีย์!P89</f>
        <v>0</v>
      </c>
      <c r="D27" s="60">
        <f>[11]ประจำเดือนรวมเช็คไม่ต้องคีย์!P91</f>
        <v>142030</v>
      </c>
      <c r="E27" s="61" t="str">
        <f>IF(D27&gt;B27,"+","-")</f>
        <v>-</v>
      </c>
      <c r="F27" s="60">
        <f>ABS(D27-B27)</f>
        <v>257970</v>
      </c>
      <c r="G27" s="58"/>
      <c r="H27" s="2"/>
      <c r="I27" s="2"/>
      <c r="J27" s="2"/>
      <c r="K27" s="2"/>
      <c r="L27" s="2"/>
    </row>
    <row r="28" spans="1:12" ht="23.25" x14ac:dyDescent="0.5">
      <c r="A28" s="60" t="s">
        <v>39</v>
      </c>
      <c r="B28" s="60">
        <v>125000000</v>
      </c>
      <c r="C28" s="60">
        <f>[11]ประจำเดือนรวมเช็คไม่ต้องคีย์!Q89</f>
        <v>5288500</v>
      </c>
      <c r="D28" s="60">
        <f>[11]ประจำเดือนรวมเช็คไม่ต้องคีย์!Q91</f>
        <v>86492560.659999996</v>
      </c>
      <c r="E28" s="61" t="str">
        <f>IF(D28&gt;B28,"+","-")</f>
        <v>-</v>
      </c>
      <c r="F28" s="60">
        <f>ABS(D28-B28)</f>
        <v>38507439.340000004</v>
      </c>
      <c r="G28" s="58"/>
      <c r="H28" s="2"/>
      <c r="I28" s="2"/>
      <c r="J28" s="2"/>
      <c r="K28" s="2"/>
      <c r="L28" s="2"/>
    </row>
    <row r="29" spans="1:12" ht="23.25" x14ac:dyDescent="0.5">
      <c r="A29" s="60" t="s">
        <v>40</v>
      </c>
      <c r="B29" s="75">
        <f>SUM(B19:B28)</f>
        <v>62500000000</v>
      </c>
      <c r="C29" s="75">
        <f>SUM(C19:C28)</f>
        <v>1850708897.76</v>
      </c>
      <c r="D29" s="75">
        <f>SUM(D19:D28)</f>
        <v>48719274140.69001</v>
      </c>
      <c r="E29" s="69" t="str">
        <f t="shared" si="2"/>
        <v>-</v>
      </c>
      <c r="F29" s="68">
        <f t="shared" si="3"/>
        <v>13780725859.30999</v>
      </c>
      <c r="G29" s="58"/>
      <c r="H29" s="2"/>
      <c r="I29" s="2"/>
      <c r="J29" s="2"/>
      <c r="K29" s="2"/>
      <c r="L29" s="2"/>
    </row>
    <row r="30" spans="1:12" ht="23.25" x14ac:dyDescent="0.5">
      <c r="A30" s="76" t="s">
        <v>41</v>
      </c>
      <c r="B30" s="77">
        <f>+B17+B29</f>
        <v>78400000000</v>
      </c>
      <c r="C30" s="77">
        <f>+C17+C29</f>
        <v>1982259338.8199999</v>
      </c>
      <c r="D30" s="77">
        <f>+D17+D29</f>
        <v>51207087246.420013</v>
      </c>
      <c r="E30" s="78" t="str">
        <f>IF(D30&gt;B30,"+","-")</f>
        <v>-</v>
      </c>
      <c r="F30" s="77">
        <f>ABS(D30-B30)</f>
        <v>27192912753.579987</v>
      </c>
      <c r="G30" s="58"/>
      <c r="H30" s="2"/>
      <c r="I30" s="2"/>
      <c r="J30" s="2"/>
      <c r="K30" s="2"/>
      <c r="L30" s="2"/>
    </row>
    <row r="31" spans="1:12" ht="23.25" x14ac:dyDescent="0.5">
      <c r="A31" s="60" t="s">
        <v>42</v>
      </c>
      <c r="B31" s="56"/>
      <c r="C31" s="56"/>
      <c r="D31" s="56"/>
      <c r="E31" s="57"/>
      <c r="F31" s="56"/>
      <c r="G31" s="58"/>
      <c r="H31" s="2"/>
      <c r="I31" s="2"/>
      <c r="J31" s="2"/>
      <c r="K31" s="2"/>
      <c r="L31" s="2"/>
    </row>
    <row r="32" spans="1:12" ht="23.25" x14ac:dyDescent="0.5">
      <c r="A32" s="60" t="s">
        <v>43</v>
      </c>
      <c r="B32" s="60"/>
      <c r="C32" s="60"/>
      <c r="D32" s="60"/>
      <c r="E32" s="61"/>
      <c r="F32" s="60"/>
      <c r="G32" s="58"/>
      <c r="H32" s="2"/>
      <c r="I32" s="2"/>
      <c r="J32" s="2"/>
      <c r="K32" s="2"/>
      <c r="L32" s="2"/>
    </row>
    <row r="33" spans="1:12" ht="23.25" x14ac:dyDescent="0.5">
      <c r="A33" s="60" t="s">
        <v>44</v>
      </c>
      <c r="B33" s="60">
        <v>1700000000</v>
      </c>
      <c r="C33" s="60">
        <f>[11]ประจำเดือนรวมเช็คไม่ต้องคีย์!S89</f>
        <v>51533665</v>
      </c>
      <c r="D33" s="60">
        <f>[11]ประจำเดือนรวมเช็คไม่ต้องคีย์!S91</f>
        <v>494501929.74000001</v>
      </c>
      <c r="E33" s="61" t="str">
        <f t="shared" ref="E33:E39" si="4">IF(D33&gt;B33,"+","-")</f>
        <v>-</v>
      </c>
      <c r="F33" s="60">
        <f t="shared" ref="F33:F39" si="5">ABS(D33-B33)</f>
        <v>1205498070.26</v>
      </c>
      <c r="G33" s="58"/>
      <c r="H33" s="46"/>
      <c r="I33" s="2"/>
      <c r="J33" s="2"/>
      <c r="K33" s="2"/>
      <c r="L33" s="21"/>
    </row>
    <row r="34" spans="1:12" ht="23.25" x14ac:dyDescent="0.5">
      <c r="A34" s="60" t="s">
        <v>45</v>
      </c>
      <c r="B34" s="60">
        <v>39800000</v>
      </c>
      <c r="C34" s="60">
        <f>[11]ประจำเดือนรวมเช็คไม่ต้องคีย์!T89</f>
        <v>3026350</v>
      </c>
      <c r="D34" s="60">
        <f>[11]ประจำเดือนรวมเช็คไม่ต้องคีย์!T91</f>
        <v>30382390</v>
      </c>
      <c r="E34" s="61" t="str">
        <f t="shared" si="4"/>
        <v>-</v>
      </c>
      <c r="F34" s="60">
        <f t="shared" si="5"/>
        <v>9417610</v>
      </c>
      <c r="G34" s="58"/>
      <c r="H34" s="2"/>
      <c r="I34" s="2"/>
      <c r="J34" s="2"/>
      <c r="K34" s="2"/>
      <c r="L34" s="2"/>
    </row>
    <row r="35" spans="1:12" ht="23.25" x14ac:dyDescent="0.5">
      <c r="A35" s="60" t="s">
        <v>46</v>
      </c>
      <c r="B35" s="60">
        <v>60000000</v>
      </c>
      <c r="C35" s="60">
        <f>[11]ประจำเดือนรวมเช็คไม่ต้องคีย์!U89</f>
        <v>1917427.08</v>
      </c>
      <c r="D35" s="60">
        <f>[11]ประจำเดือนรวมเช็คไม่ต้องคีย์!U91</f>
        <v>31378388.289999999</v>
      </c>
      <c r="E35" s="61" t="str">
        <f t="shared" si="4"/>
        <v>-</v>
      </c>
      <c r="F35" s="60">
        <f t="shared" si="5"/>
        <v>28621611.710000001</v>
      </c>
      <c r="G35" s="58"/>
      <c r="H35" s="2"/>
      <c r="I35" s="2"/>
      <c r="J35" s="2"/>
      <c r="K35" s="2"/>
      <c r="L35" s="2"/>
    </row>
    <row r="36" spans="1:12" ht="23.25" x14ac:dyDescent="0.5">
      <c r="A36" s="60" t="s">
        <v>47</v>
      </c>
      <c r="B36" s="60">
        <v>60000000</v>
      </c>
      <c r="C36" s="60">
        <f>[11]ประจำเดือนรวมเช็คไม่ต้องคีย์!V89</f>
        <v>4523307.37</v>
      </c>
      <c r="D36" s="60">
        <f>[11]ประจำเดือนรวมเช็คไม่ต้องคีย์!V91</f>
        <v>46673695.539999992</v>
      </c>
      <c r="E36" s="61" t="str">
        <f t="shared" si="4"/>
        <v>-</v>
      </c>
      <c r="F36" s="60">
        <f t="shared" si="5"/>
        <v>13326304.460000008</v>
      </c>
      <c r="G36" s="58"/>
      <c r="H36" s="2"/>
      <c r="I36" s="2"/>
      <c r="J36" s="2"/>
      <c r="K36" s="2"/>
      <c r="L36" s="21"/>
    </row>
    <row r="37" spans="1:12" ht="23.25" x14ac:dyDescent="0.5">
      <c r="A37" s="60" t="s">
        <v>48</v>
      </c>
      <c r="B37" s="60">
        <v>10000</v>
      </c>
      <c r="C37" s="60">
        <f>[11]ประจำเดือนรวมเช็คไม่ต้องคีย์!W89</f>
        <v>0</v>
      </c>
      <c r="D37" s="60">
        <f>[11]ประจำเดือนรวมเช็คไม่ต้องคีย์!W91</f>
        <v>2000</v>
      </c>
      <c r="E37" s="61" t="str">
        <f t="shared" si="4"/>
        <v>-</v>
      </c>
      <c r="F37" s="60">
        <f t="shared" si="5"/>
        <v>8000</v>
      </c>
      <c r="G37" s="58"/>
      <c r="H37" s="2"/>
      <c r="I37" s="2"/>
      <c r="J37" s="2"/>
      <c r="K37" s="2"/>
      <c r="L37" s="2"/>
    </row>
    <row r="38" spans="1:12" ht="23.25" x14ac:dyDescent="0.5">
      <c r="A38" s="60" t="s">
        <v>49</v>
      </c>
      <c r="B38" s="60">
        <v>79000000</v>
      </c>
      <c r="C38" s="60">
        <f>[11]ประจำเดือนรวมเช็คไม่ต้องคีย์!X89</f>
        <v>5395980</v>
      </c>
      <c r="D38" s="60">
        <f>[11]ประจำเดือนรวมเช็คไม่ต้องคีย์!X91</f>
        <v>54361997</v>
      </c>
      <c r="E38" s="61" t="str">
        <f t="shared" si="4"/>
        <v>-</v>
      </c>
      <c r="F38" s="60">
        <f t="shared" si="5"/>
        <v>24638003</v>
      </c>
      <c r="G38" s="58"/>
      <c r="H38" s="2"/>
      <c r="I38" s="2"/>
      <c r="J38" s="2"/>
      <c r="K38" s="2"/>
      <c r="L38" s="2"/>
    </row>
    <row r="39" spans="1:12" ht="23.25" x14ac:dyDescent="0.5">
      <c r="A39" s="60" t="s">
        <v>50</v>
      </c>
      <c r="B39" s="40">
        <v>900000</v>
      </c>
      <c r="C39" s="60">
        <f>+[11]ประจำเดือนรวมเช็คไม่ต้องคีย์!Y89</f>
        <v>71750</v>
      </c>
      <c r="D39" s="60">
        <f>[11]ประจำเดือนรวมเช็คไม่ต้องคีย์!Y91</f>
        <v>627760</v>
      </c>
      <c r="E39" s="61" t="str">
        <f t="shared" si="4"/>
        <v>-</v>
      </c>
      <c r="F39" s="60">
        <f t="shared" si="5"/>
        <v>272240</v>
      </c>
      <c r="G39" s="58"/>
      <c r="H39" s="2"/>
      <c r="I39" s="2"/>
      <c r="J39" s="2"/>
      <c r="K39" s="2"/>
      <c r="L39" s="2"/>
    </row>
    <row r="40" spans="1:12" ht="23.25" x14ac:dyDescent="0.5">
      <c r="A40" s="60" t="s">
        <v>51</v>
      </c>
      <c r="B40" s="41">
        <v>15000000</v>
      </c>
      <c r="C40" s="60">
        <f>+[11]ประจำเดือนรวมเช็คไม่ต้องคีย์!Z89</f>
        <v>922650</v>
      </c>
      <c r="D40" s="60">
        <f>[11]ประจำเดือนรวมเช็คไม่ต้องคีย์!Z91</f>
        <v>9127850</v>
      </c>
      <c r="E40" s="61" t="str">
        <f>IF(D40&gt;B40,"+","-")</f>
        <v>-</v>
      </c>
      <c r="F40" s="60">
        <f>ABS(D40-B40)</f>
        <v>5872150</v>
      </c>
      <c r="G40" s="58"/>
      <c r="H40" s="2"/>
      <c r="I40" s="2"/>
      <c r="J40" s="2"/>
      <c r="K40" s="2"/>
      <c r="L40" s="2"/>
    </row>
    <row r="41" spans="1:12" ht="23.25" x14ac:dyDescent="0.5">
      <c r="A41" s="60" t="s">
        <v>52</v>
      </c>
      <c r="B41" s="60">
        <v>200000</v>
      </c>
      <c r="C41" s="60">
        <f>+[11]ประจำเดือนรวมเช็คไม่ต้องคีย์!AA89</f>
        <v>20750</v>
      </c>
      <c r="D41" s="60">
        <f>+[11]ประจำเดือนรวมเช็คไม่ต้องคีย์!AA91</f>
        <v>31750</v>
      </c>
      <c r="E41" s="61" t="str">
        <f t="shared" ref="E41:E49" si="6">IF(D41&gt;B41,"+","-")</f>
        <v>-</v>
      </c>
      <c r="F41" s="60">
        <f t="shared" ref="F41:F49" si="7">ABS(D41-B41)</f>
        <v>168250</v>
      </c>
      <c r="G41" s="58"/>
      <c r="H41" s="2"/>
      <c r="I41" s="2"/>
      <c r="J41" s="2"/>
      <c r="K41" s="2"/>
      <c r="L41" s="21"/>
    </row>
    <row r="42" spans="1:12" ht="23.25" x14ac:dyDescent="0.5">
      <c r="A42" s="60" t="s">
        <v>53</v>
      </c>
      <c r="B42" s="60">
        <v>90000</v>
      </c>
      <c r="C42" s="60">
        <f>+[11]ประจำเดือนรวมเช็คไม่ต้องคีย์!AB89</f>
        <v>6625</v>
      </c>
      <c r="D42" s="60">
        <f>+[11]ประจำเดือนรวมเช็คไม่ต้องคีย์!AB91</f>
        <v>31375</v>
      </c>
      <c r="E42" s="61" t="str">
        <f t="shared" si="6"/>
        <v>-</v>
      </c>
      <c r="F42" s="60">
        <f t="shared" si="7"/>
        <v>58625</v>
      </c>
      <c r="G42" s="58"/>
      <c r="H42" s="2"/>
      <c r="I42" s="2"/>
      <c r="J42" s="2"/>
      <c r="K42" s="2"/>
      <c r="L42" s="21"/>
    </row>
    <row r="43" spans="1:12" ht="23.25" x14ac:dyDescent="0.5">
      <c r="A43" s="60" t="s">
        <v>54</v>
      </c>
      <c r="B43" s="60"/>
      <c r="C43" s="60">
        <f>+[11]ประจำเดือนรวมเช็คไม่ต้องคีย์!AC89</f>
        <v>0</v>
      </c>
      <c r="D43" s="60">
        <f>+[11]ประจำเดือนรวมเช็คไม่ต้องคีย์!AC91</f>
        <v>0</v>
      </c>
      <c r="E43" s="61" t="str">
        <f t="shared" si="6"/>
        <v>-</v>
      </c>
      <c r="F43" s="60">
        <f t="shared" si="7"/>
        <v>0</v>
      </c>
      <c r="G43" s="58"/>
      <c r="H43" s="2"/>
      <c r="I43" s="2"/>
      <c r="J43" s="2"/>
      <c r="K43" s="2"/>
      <c r="L43" s="21"/>
    </row>
    <row r="44" spans="1:12" ht="23.25" x14ac:dyDescent="0.5">
      <c r="A44" s="60" t="s">
        <v>55</v>
      </c>
      <c r="B44" s="60"/>
      <c r="C44" s="60">
        <f>+[11]ประจำเดือนรวมเช็คไม่ต้องคีย์!AD89</f>
        <v>0</v>
      </c>
      <c r="D44" s="60">
        <f>+[11]ประจำเดือนรวมเช็คไม่ต้องคีย์!AD91</f>
        <v>0</v>
      </c>
      <c r="E44" s="61" t="str">
        <f t="shared" si="6"/>
        <v>-</v>
      </c>
      <c r="F44" s="60">
        <f t="shared" si="7"/>
        <v>0</v>
      </c>
      <c r="G44" s="58"/>
      <c r="H44" s="2"/>
      <c r="I44" s="2"/>
      <c r="J44" s="2"/>
      <c r="K44" s="2"/>
      <c r="L44" s="21"/>
    </row>
    <row r="45" spans="1:12" ht="23.25" x14ac:dyDescent="0.5">
      <c r="A45" s="60" t="s">
        <v>56</v>
      </c>
      <c r="B45" s="60"/>
      <c r="C45" s="60">
        <f>+[11]ประจำเดือนรวมเช็คไม่ต้องคีย์!AE89</f>
        <v>0</v>
      </c>
      <c r="D45" s="60">
        <f>+[11]ประจำเดือนรวมเช็คไม่ต้องคีย์!AE91</f>
        <v>0</v>
      </c>
      <c r="E45" s="61" t="str">
        <f t="shared" si="6"/>
        <v>-</v>
      </c>
      <c r="F45" s="60">
        <f t="shared" si="7"/>
        <v>0</v>
      </c>
      <c r="G45" s="58"/>
      <c r="H45" s="2"/>
      <c r="I45" s="2"/>
      <c r="J45" s="2"/>
      <c r="K45" s="2"/>
      <c r="L45" s="21"/>
    </row>
    <row r="46" spans="1:12" ht="23.25" x14ac:dyDescent="0.5">
      <c r="A46" s="60" t="s">
        <v>57</v>
      </c>
      <c r="B46" s="60"/>
      <c r="C46" s="60">
        <f>+[11]ประจำเดือนรวมเช็คไม่ต้องคีย์!AF89</f>
        <v>0</v>
      </c>
      <c r="D46" s="60">
        <f>+[11]ประจำเดือนรวมเช็คไม่ต้องคีย์!AF91</f>
        <v>0</v>
      </c>
      <c r="E46" s="61" t="str">
        <f t="shared" si="6"/>
        <v>-</v>
      </c>
      <c r="F46" s="60">
        <f t="shared" si="7"/>
        <v>0</v>
      </c>
      <c r="G46" s="58"/>
      <c r="H46" s="2"/>
      <c r="I46" s="2"/>
      <c r="J46" s="2"/>
      <c r="K46" s="2"/>
      <c r="L46" s="21"/>
    </row>
    <row r="47" spans="1:12" ht="23.25" x14ac:dyDescent="0.5">
      <c r="A47" s="60" t="s">
        <v>58</v>
      </c>
      <c r="B47" s="60"/>
      <c r="C47" s="60">
        <f>+[11]ประจำเดือนรวมเช็คไม่ต้องคีย์!AG89</f>
        <v>0</v>
      </c>
      <c r="D47" s="60">
        <f>+[11]ประจำเดือนรวมเช็คไม่ต้องคีย์!AG91</f>
        <v>0</v>
      </c>
      <c r="E47" s="61" t="str">
        <f t="shared" si="6"/>
        <v>-</v>
      </c>
      <c r="F47" s="60">
        <f t="shared" si="7"/>
        <v>0</v>
      </c>
      <c r="G47" s="58"/>
      <c r="H47" s="2"/>
      <c r="I47" s="2"/>
      <c r="J47" s="2"/>
      <c r="K47" s="2"/>
      <c r="L47" s="21"/>
    </row>
    <row r="48" spans="1:12" ht="23.25" x14ac:dyDescent="0.5">
      <c r="A48" s="60" t="s">
        <v>59</v>
      </c>
      <c r="B48" s="60"/>
      <c r="C48" s="60">
        <f>+[11]ประจำเดือนรวมเช็คไม่ต้องคีย์!AH89</f>
        <v>0</v>
      </c>
      <c r="D48" s="60">
        <f>+[11]ประจำเดือนรวมเช็คไม่ต้องคีย์!AH91</f>
        <v>0</v>
      </c>
      <c r="E48" s="61" t="str">
        <f t="shared" si="6"/>
        <v>-</v>
      </c>
      <c r="F48" s="60">
        <f t="shared" si="7"/>
        <v>0</v>
      </c>
      <c r="G48" s="58"/>
      <c r="H48" s="2"/>
      <c r="I48" s="2"/>
      <c r="J48" s="2"/>
      <c r="K48" s="2"/>
      <c r="L48" s="21"/>
    </row>
    <row r="49" spans="1:12" ht="23.25" x14ac:dyDescent="0.5">
      <c r="A49" s="60" t="s">
        <v>60</v>
      </c>
      <c r="B49" s="68">
        <f>SUM(B41:B48,B33:B40)</f>
        <v>1955000000</v>
      </c>
      <c r="C49" s="68">
        <f>SUM(C33:C42)</f>
        <v>67418504.449999988</v>
      </c>
      <c r="D49" s="68">
        <f>SUM(D33:D42)</f>
        <v>667119135.56999993</v>
      </c>
      <c r="E49" s="69" t="str">
        <f t="shared" si="6"/>
        <v>-</v>
      </c>
      <c r="F49" s="68">
        <f t="shared" si="7"/>
        <v>1287880864.4300001</v>
      </c>
      <c r="G49" s="58"/>
      <c r="H49" s="2"/>
      <c r="I49" s="2"/>
      <c r="J49" s="2"/>
      <c r="K49" s="2"/>
      <c r="L49" s="2"/>
    </row>
    <row r="50" spans="1:12" ht="23.25" x14ac:dyDescent="0.5">
      <c r="A50" s="72"/>
      <c r="B50" s="41"/>
      <c r="C50" s="72"/>
      <c r="D50" s="72"/>
      <c r="E50" s="79"/>
      <c r="F50" s="72"/>
      <c r="G50" s="58"/>
      <c r="H50" s="21"/>
      <c r="I50" s="21"/>
      <c r="J50" s="21"/>
      <c r="K50" s="21"/>
      <c r="L50" s="2"/>
    </row>
    <row r="51" spans="1:12" ht="23.25" x14ac:dyDescent="0.5">
      <c r="A51" s="72"/>
      <c r="B51" s="41"/>
      <c r="C51" s="72"/>
      <c r="D51" s="72"/>
      <c r="E51" s="79"/>
      <c r="F51" s="72"/>
      <c r="G51" s="58"/>
      <c r="H51" s="21"/>
      <c r="I51" s="21"/>
      <c r="J51" s="21"/>
      <c r="K51" s="21"/>
      <c r="L51" s="2"/>
    </row>
    <row r="52" spans="1:12" ht="23.25" x14ac:dyDescent="0.5">
      <c r="A52" s="72"/>
      <c r="B52" s="41"/>
      <c r="C52" s="72"/>
      <c r="D52" s="72"/>
      <c r="E52" s="79"/>
      <c r="F52" s="72"/>
      <c r="G52" s="58"/>
      <c r="H52" s="2"/>
      <c r="I52" s="2"/>
      <c r="J52" s="2"/>
      <c r="K52" s="2"/>
      <c r="L52" s="2"/>
    </row>
    <row r="53" spans="1:12" ht="23.25" x14ac:dyDescent="0.45">
      <c r="A53" s="1" t="s">
        <v>61</v>
      </c>
      <c r="B53" s="1"/>
      <c r="C53" s="1"/>
      <c r="D53" s="1"/>
      <c r="E53" s="1"/>
      <c r="F53" s="1"/>
      <c r="G53" s="58"/>
      <c r="H53" s="2"/>
      <c r="I53" s="2"/>
      <c r="J53" s="2"/>
      <c r="K53" s="2"/>
      <c r="L53" s="2"/>
    </row>
    <row r="54" spans="1:12" ht="23.25" x14ac:dyDescent="0.45">
      <c r="A54" s="1"/>
      <c r="B54" s="1"/>
      <c r="C54" s="1"/>
      <c r="D54" s="1"/>
      <c r="E54" s="1"/>
      <c r="F54" s="1"/>
      <c r="G54" s="58"/>
      <c r="H54" s="2"/>
      <c r="I54" s="2"/>
      <c r="J54" s="2"/>
      <c r="K54" s="2"/>
      <c r="L54" s="2"/>
    </row>
    <row r="55" spans="1:12" ht="23.25" x14ac:dyDescent="0.5">
      <c r="A55" s="4" t="s">
        <v>2</v>
      </c>
      <c r="B55" s="4" t="s">
        <v>3</v>
      </c>
      <c r="C55" s="4" t="s">
        <v>4</v>
      </c>
      <c r="D55" s="4" t="s">
        <v>5</v>
      </c>
      <c r="E55" s="4" t="s">
        <v>6</v>
      </c>
      <c r="F55" s="4" t="s">
        <v>7</v>
      </c>
      <c r="G55" s="58"/>
      <c r="H55" s="2"/>
      <c r="I55" s="2"/>
      <c r="J55" s="2"/>
      <c r="K55" s="2"/>
      <c r="L55" s="21"/>
    </row>
    <row r="56" spans="1:12" ht="23.25" x14ac:dyDescent="0.5">
      <c r="A56" s="7"/>
      <c r="B56" s="7" t="str">
        <f>+B5</f>
        <v>ปี 2563</v>
      </c>
      <c r="C56" s="7"/>
      <c r="D56" s="7"/>
      <c r="E56" s="7" t="s">
        <v>9</v>
      </c>
      <c r="F56" s="7" t="s">
        <v>62</v>
      </c>
      <c r="G56" s="58"/>
      <c r="H56" s="2"/>
      <c r="I56" s="2"/>
      <c r="J56" s="2"/>
      <c r="K56" s="2"/>
      <c r="L56" s="21"/>
    </row>
    <row r="57" spans="1:12" ht="23.25" x14ac:dyDescent="0.5">
      <c r="A57" s="60" t="s">
        <v>63</v>
      </c>
      <c r="B57" s="60"/>
      <c r="C57" s="60"/>
      <c r="D57" s="60"/>
      <c r="E57" s="61"/>
      <c r="F57" s="60"/>
      <c r="G57" s="58"/>
      <c r="H57" s="2"/>
      <c r="I57" s="2"/>
      <c r="J57" s="2"/>
      <c r="K57" s="2"/>
      <c r="L57" s="2"/>
    </row>
    <row r="58" spans="1:12" ht="23.25" x14ac:dyDescent="0.5">
      <c r="A58" s="60" t="s">
        <v>64</v>
      </c>
      <c r="B58" s="60">
        <v>114000000</v>
      </c>
      <c r="C58" s="60">
        <f>[11]ประจำเดือนรวมเช็คไม่ต้องคีย์!AI89</f>
        <v>8704438.1999999993</v>
      </c>
      <c r="D58" s="60">
        <f>[11]ประจำเดือนรวมเช็คไม่ต้องคีย์!AI91</f>
        <v>116169130.55000001</v>
      </c>
      <c r="E58" s="61" t="str">
        <f>IF(D58&gt;B58,"+","-")</f>
        <v>+</v>
      </c>
      <c r="F58" s="60">
        <f>ABS(D58-B58)</f>
        <v>2169130.5500000119</v>
      </c>
      <c r="G58" s="58"/>
      <c r="H58" s="2"/>
      <c r="I58" s="2"/>
      <c r="J58" s="2"/>
      <c r="K58" s="2"/>
      <c r="L58" s="2"/>
    </row>
    <row r="59" spans="1:12" ht="23.25" x14ac:dyDescent="0.5">
      <c r="A59" s="60" t="s">
        <v>65</v>
      </c>
      <c r="B59" s="60"/>
      <c r="C59" s="60"/>
      <c r="D59" s="60"/>
      <c r="E59" s="61"/>
      <c r="F59" s="60"/>
      <c r="G59" s="58"/>
      <c r="H59" s="2"/>
      <c r="I59" s="2"/>
      <c r="J59" s="2"/>
      <c r="K59" s="2"/>
      <c r="L59" s="2"/>
    </row>
    <row r="60" spans="1:12" ht="23.25" x14ac:dyDescent="0.5">
      <c r="A60" s="60" t="s">
        <v>66</v>
      </c>
      <c r="B60" s="60">
        <v>15000000</v>
      </c>
      <c r="C60" s="60">
        <f>[11]ประจำเดือนรวมเช็คไม่ต้องคีย์!AJ89</f>
        <v>1752650</v>
      </c>
      <c r="D60" s="60">
        <f>[11]ประจำเดือนรวมเช็คไม่ต้องคีย์!AJ91</f>
        <v>17532199</v>
      </c>
      <c r="E60" s="61" t="str">
        <f t="shared" ref="E60:E66" si="8">IF(D60&gt;B60,"+","-")</f>
        <v>+</v>
      </c>
      <c r="F60" s="60">
        <f t="shared" ref="F60:F66" si="9">ABS(D60-B60)</f>
        <v>2532199</v>
      </c>
      <c r="G60" s="58"/>
      <c r="H60" s="2"/>
      <c r="I60" s="2"/>
      <c r="J60" s="2"/>
      <c r="K60" s="2"/>
      <c r="L60" s="2"/>
    </row>
    <row r="61" spans="1:12" ht="23.25" x14ac:dyDescent="0.5">
      <c r="A61" s="60" t="s">
        <v>67</v>
      </c>
      <c r="B61" s="60"/>
      <c r="C61" s="60"/>
      <c r="D61" s="60"/>
      <c r="E61" s="61"/>
      <c r="F61" s="60"/>
      <c r="G61" s="58"/>
      <c r="H61" s="2"/>
      <c r="I61" s="2"/>
      <c r="J61" s="2"/>
      <c r="K61" s="2"/>
      <c r="L61" s="2"/>
    </row>
    <row r="62" spans="1:12" ht="23.25" x14ac:dyDescent="0.5">
      <c r="A62" s="60" t="s">
        <v>68</v>
      </c>
      <c r="B62" s="60">
        <v>200000</v>
      </c>
      <c r="C62" s="60">
        <f>[11]ประจำเดือนรวมเช็คไม่ต้องคีย์!AK89</f>
        <v>6645</v>
      </c>
      <c r="D62" s="60">
        <f>[11]ประจำเดือนรวมเช็คไม่ต้องคีย์!AK91</f>
        <v>149975</v>
      </c>
      <c r="E62" s="61" t="str">
        <f t="shared" si="8"/>
        <v>-</v>
      </c>
      <c r="F62" s="60">
        <f t="shared" si="9"/>
        <v>50025</v>
      </c>
      <c r="G62" s="58"/>
      <c r="H62" s="2"/>
      <c r="I62" s="2"/>
      <c r="J62" s="2"/>
      <c r="K62" s="2"/>
      <c r="L62" s="2"/>
    </row>
    <row r="63" spans="1:12" ht="23.25" x14ac:dyDescent="0.5">
      <c r="A63" s="60" t="s">
        <v>69</v>
      </c>
      <c r="B63" s="60">
        <v>1000000</v>
      </c>
      <c r="C63" s="60">
        <f>[11]ประจำเดือนรวมเช็คไม่ต้องคีย์!AL89</f>
        <v>328800</v>
      </c>
      <c r="D63" s="60">
        <f>[11]ประจำเดือนรวมเช็คไม่ต้องคีย์!AL91</f>
        <v>2534250</v>
      </c>
      <c r="E63" s="61" t="str">
        <f t="shared" si="8"/>
        <v>+</v>
      </c>
      <c r="F63" s="60">
        <f t="shared" si="9"/>
        <v>1534250</v>
      </c>
      <c r="G63" s="58"/>
      <c r="H63" s="2"/>
      <c r="I63" s="2"/>
      <c r="J63" s="2"/>
      <c r="K63" s="2"/>
      <c r="L63" s="2"/>
    </row>
    <row r="64" spans="1:12" ht="23.25" x14ac:dyDescent="0.5">
      <c r="A64" s="60" t="s">
        <v>70</v>
      </c>
      <c r="B64" s="60">
        <v>300000</v>
      </c>
      <c r="C64" s="60">
        <f>[11]ประจำเดือนรวมเช็คไม่ต้องคีย์!AM89</f>
        <v>3000</v>
      </c>
      <c r="D64" s="60">
        <f>[11]ประจำเดือนรวมเช็คไม่ต้องคีย์!AM91</f>
        <v>164000</v>
      </c>
      <c r="E64" s="61" t="str">
        <f t="shared" si="8"/>
        <v>-</v>
      </c>
      <c r="F64" s="60">
        <f t="shared" si="9"/>
        <v>136000</v>
      </c>
      <c r="G64" s="58"/>
      <c r="H64" s="2"/>
      <c r="I64" s="2"/>
      <c r="J64" s="2"/>
      <c r="K64" s="2"/>
      <c r="L64" s="2"/>
    </row>
    <row r="65" spans="1:12" ht="23.25" x14ac:dyDescent="0.5">
      <c r="A65" s="60" t="s">
        <v>71</v>
      </c>
      <c r="B65" s="60">
        <v>500000</v>
      </c>
      <c r="C65" s="60">
        <f>+[11]ประจำเดือนรวมเช็คไม่ต้องคีย์!AN89</f>
        <v>100000</v>
      </c>
      <c r="D65" s="60">
        <f>[11]ประจำเดือนรวมเช็คไม่ต้องคีย์!AN91</f>
        <v>1245470</v>
      </c>
      <c r="E65" s="61" t="str">
        <f t="shared" si="8"/>
        <v>+</v>
      </c>
      <c r="F65" s="60">
        <f t="shared" si="9"/>
        <v>745470</v>
      </c>
      <c r="G65" s="58"/>
      <c r="H65" s="2"/>
      <c r="I65" s="2"/>
      <c r="J65" s="2"/>
      <c r="K65" s="2"/>
      <c r="L65" s="2"/>
    </row>
    <row r="66" spans="1:12" ht="23.25" x14ac:dyDescent="0.5">
      <c r="A66" s="60" t="s">
        <v>72</v>
      </c>
      <c r="B66" s="60">
        <v>8000000</v>
      </c>
      <c r="C66" s="60">
        <f>+[11]ประจำเดือนรวมเช็คไม่ต้องคีย์!AO89</f>
        <v>1186907.3999999999</v>
      </c>
      <c r="D66" s="60">
        <f>[11]ประจำเดือนรวมเช็คไม่ต้องคีย์!AO91</f>
        <v>11782075.4</v>
      </c>
      <c r="E66" s="61" t="str">
        <f t="shared" si="8"/>
        <v>+</v>
      </c>
      <c r="F66" s="60">
        <f t="shared" si="9"/>
        <v>3782075.4000000004</v>
      </c>
      <c r="G66" s="58"/>
      <c r="H66" s="2"/>
      <c r="I66" s="2"/>
      <c r="J66" s="2"/>
      <c r="K66" s="2"/>
      <c r="L66" s="2"/>
    </row>
    <row r="67" spans="1:12" ht="23.25" x14ac:dyDescent="0.5">
      <c r="A67" s="60" t="s">
        <v>73</v>
      </c>
      <c r="B67" s="60"/>
      <c r="C67" s="60"/>
      <c r="D67" s="60"/>
      <c r="E67" s="61"/>
      <c r="F67" s="60"/>
      <c r="G67" s="58"/>
      <c r="H67" s="21"/>
      <c r="I67" s="21"/>
      <c r="J67" s="21"/>
      <c r="K67" s="21"/>
      <c r="L67" s="2"/>
    </row>
    <row r="68" spans="1:12" ht="23.25" x14ac:dyDescent="0.5">
      <c r="A68" s="60" t="s">
        <v>74</v>
      </c>
      <c r="B68" s="68">
        <f>SUM(B58:B66)</f>
        <v>139000000</v>
      </c>
      <c r="C68" s="68">
        <f>SUM(C58:C66)</f>
        <v>12082440.6</v>
      </c>
      <c r="D68" s="68">
        <f>SUM(D58:D66)</f>
        <v>149577099.95000002</v>
      </c>
      <c r="E68" s="69" t="str">
        <f>IF(D68&gt;B68,"+","-")</f>
        <v>+</v>
      </c>
      <c r="F68" s="68">
        <f>ABS(D68-B68)</f>
        <v>10577099.950000018</v>
      </c>
      <c r="G68" s="58"/>
      <c r="H68" s="2"/>
      <c r="I68" s="2"/>
      <c r="J68" s="2"/>
      <c r="K68" s="2"/>
      <c r="L68" s="2"/>
    </row>
    <row r="69" spans="1:12" ht="23.25" x14ac:dyDescent="0.5">
      <c r="A69" s="60" t="s">
        <v>75</v>
      </c>
      <c r="B69" s="60"/>
      <c r="C69" s="60"/>
      <c r="D69" s="60"/>
      <c r="E69" s="61"/>
      <c r="F69" s="60"/>
      <c r="G69" s="58"/>
      <c r="H69" s="2"/>
      <c r="I69" s="2"/>
      <c r="J69" s="2"/>
      <c r="K69" s="2"/>
      <c r="L69" s="2"/>
    </row>
    <row r="70" spans="1:12" ht="23.25" x14ac:dyDescent="0.5">
      <c r="A70" s="60" t="s">
        <v>76</v>
      </c>
      <c r="B70" s="60">
        <v>100000000</v>
      </c>
      <c r="C70" s="60">
        <f>[11]ประจำเดือนรวมเช็คไม่ต้องคีย์!AP89</f>
        <v>8036758</v>
      </c>
      <c r="D70" s="60">
        <f>[11]ประจำเดือนรวมเช็คไม่ต้องคีย์!AP91</f>
        <v>100484486.25</v>
      </c>
      <c r="E70" s="61" t="str">
        <f>IF(D70&gt;B70,"+","-")</f>
        <v>+</v>
      </c>
      <c r="F70" s="60">
        <f>ABS(D70-B70)</f>
        <v>484486.25</v>
      </c>
      <c r="G70" s="58"/>
      <c r="H70" s="2"/>
      <c r="I70" s="2"/>
      <c r="J70" s="2"/>
      <c r="K70" s="2"/>
      <c r="L70" s="2"/>
    </row>
    <row r="71" spans="1:12" ht="23.25" x14ac:dyDescent="0.5">
      <c r="A71" s="60" t="s">
        <v>77</v>
      </c>
      <c r="B71" s="68">
        <f>B70</f>
        <v>100000000</v>
      </c>
      <c r="C71" s="68">
        <f>C70</f>
        <v>8036758</v>
      </c>
      <c r="D71" s="68">
        <f>D70</f>
        <v>100484486.25</v>
      </c>
      <c r="E71" s="69" t="str">
        <f t="shared" ref="E71:E88" si="10">IF(D71&gt;B71,"+","-")</f>
        <v>+</v>
      </c>
      <c r="F71" s="68">
        <f>ABS(D71-B71)</f>
        <v>484486.25</v>
      </c>
      <c r="G71" s="58"/>
      <c r="H71" s="2"/>
      <c r="I71" s="2"/>
      <c r="J71" s="2"/>
      <c r="K71" s="2"/>
      <c r="L71" s="21"/>
    </row>
    <row r="72" spans="1:12" ht="23.25" x14ac:dyDescent="0.5">
      <c r="A72" s="60" t="s">
        <v>78</v>
      </c>
      <c r="B72" s="60"/>
      <c r="C72" s="60"/>
      <c r="D72" s="60"/>
      <c r="E72" s="61"/>
      <c r="F72" s="60"/>
      <c r="G72" s="58"/>
      <c r="H72" s="21"/>
      <c r="I72" s="21"/>
      <c r="J72" s="21"/>
      <c r="K72" s="21"/>
      <c r="L72" s="2"/>
    </row>
    <row r="73" spans="1:12" ht="23.25" x14ac:dyDescent="0.5">
      <c r="A73" s="60" t="s">
        <v>79</v>
      </c>
      <c r="B73" s="60">
        <v>0</v>
      </c>
      <c r="C73" s="60">
        <f>[11]ประจำเดือนรวมเช็คไม่ต้องคีย์!AQ89</f>
        <v>0</v>
      </c>
      <c r="D73" s="60">
        <f>[11]ประจำเดือนรวมเช็คไม่ต้องคีย์!AQ91</f>
        <v>0</v>
      </c>
      <c r="E73" s="61" t="str">
        <f t="shared" si="10"/>
        <v>-</v>
      </c>
      <c r="F73" s="60">
        <f t="shared" ref="F73:F88" si="11">ABS(D73-B73)</f>
        <v>0</v>
      </c>
      <c r="G73" s="58"/>
      <c r="H73" s="2"/>
      <c r="I73" s="2"/>
      <c r="J73" s="2"/>
      <c r="K73" s="2"/>
      <c r="L73" s="2"/>
    </row>
    <row r="74" spans="1:12" ht="23.25" x14ac:dyDescent="0.5">
      <c r="A74" s="60" t="s">
        <v>80</v>
      </c>
      <c r="B74" s="60">
        <v>10000000</v>
      </c>
      <c r="C74" s="60">
        <f>[11]ประจำเดือนรวมเช็คไม่ต้องคีย์!AR89</f>
        <v>1544485</v>
      </c>
      <c r="D74" s="60">
        <f>[11]ประจำเดือนรวมเช็คไม่ต้องคีย์!AR91</f>
        <v>13691286</v>
      </c>
      <c r="E74" s="61" t="str">
        <f t="shared" si="10"/>
        <v>+</v>
      </c>
      <c r="F74" s="60">
        <f t="shared" si="11"/>
        <v>3691286</v>
      </c>
      <c r="G74" s="58"/>
      <c r="H74" s="2"/>
      <c r="I74" s="2"/>
      <c r="J74" s="2"/>
      <c r="K74" s="2"/>
      <c r="L74" s="2"/>
    </row>
    <row r="75" spans="1:12" ht="23.25" x14ac:dyDescent="0.5">
      <c r="A75" s="60" t="s">
        <v>81</v>
      </c>
      <c r="B75" s="60">
        <v>500000</v>
      </c>
      <c r="C75" s="60">
        <f>[11]ประจำเดือนรวมเช็คไม่ต้องคีย์!AS89</f>
        <v>23325</v>
      </c>
      <c r="D75" s="60">
        <f>[11]ประจำเดือนรวมเช็คไม่ต้องคีย์!AS91</f>
        <v>231434</v>
      </c>
      <c r="E75" s="61" t="str">
        <f t="shared" si="10"/>
        <v>-</v>
      </c>
      <c r="F75" s="60">
        <f t="shared" si="11"/>
        <v>268566</v>
      </c>
      <c r="G75" s="58"/>
      <c r="H75" s="2"/>
      <c r="I75" s="2"/>
      <c r="J75" s="2"/>
      <c r="K75" s="2"/>
      <c r="L75" s="2"/>
    </row>
    <row r="76" spans="1:12" ht="23.25" x14ac:dyDescent="0.5">
      <c r="A76" s="60" t="s">
        <v>82</v>
      </c>
      <c r="B76" s="60">
        <v>1000000</v>
      </c>
      <c r="C76" s="60">
        <f>[11]ประจำเดือนรวมเช็คไม่ต้องคีย์!AT89</f>
        <v>26170</v>
      </c>
      <c r="D76" s="60">
        <f>[11]ประจำเดือนรวมเช็คไม่ต้องคีย์!AT91</f>
        <v>414780</v>
      </c>
      <c r="E76" s="61" t="str">
        <f t="shared" si="10"/>
        <v>-</v>
      </c>
      <c r="F76" s="60">
        <f t="shared" si="11"/>
        <v>585220</v>
      </c>
      <c r="G76" s="58"/>
      <c r="H76" s="2"/>
      <c r="I76" s="2"/>
      <c r="J76" s="2"/>
      <c r="K76" s="2"/>
      <c r="L76" s="21"/>
    </row>
    <row r="77" spans="1:12" ht="23.25" x14ac:dyDescent="0.5">
      <c r="A77" s="60" t="s">
        <v>83</v>
      </c>
      <c r="B77" s="60">
        <v>4500000</v>
      </c>
      <c r="C77" s="60">
        <f>[11]ประจำเดือนรวมเช็คไม่ต้องคีย์!AU89</f>
        <v>714093</v>
      </c>
      <c r="D77" s="60">
        <f>[11]ประจำเดือนรวมเช็คไม่ต้องคีย์!AU91</f>
        <v>3483148</v>
      </c>
      <c r="E77" s="61" t="str">
        <f t="shared" si="10"/>
        <v>-</v>
      </c>
      <c r="F77" s="60">
        <f t="shared" si="11"/>
        <v>1016852</v>
      </c>
      <c r="G77" s="58"/>
      <c r="H77" s="21"/>
      <c r="I77" s="21"/>
      <c r="J77" s="21"/>
      <c r="K77" s="21"/>
      <c r="L77" s="2"/>
    </row>
    <row r="78" spans="1:12" ht="23.25" x14ac:dyDescent="0.5">
      <c r="A78" s="60" t="s">
        <v>84</v>
      </c>
      <c r="B78" s="60">
        <v>4000000</v>
      </c>
      <c r="C78" s="60">
        <f>[11]ประจำเดือนรวมเช็คไม่ต้องคีย์!AV89</f>
        <v>37500</v>
      </c>
      <c r="D78" s="60">
        <f>[11]ประจำเดือนรวมเช็คไม่ต้องคีย์!AV91</f>
        <v>1331950</v>
      </c>
      <c r="E78" s="61" t="str">
        <f t="shared" si="10"/>
        <v>-</v>
      </c>
      <c r="F78" s="60">
        <f t="shared" si="11"/>
        <v>2668050</v>
      </c>
      <c r="G78" s="58"/>
      <c r="H78" s="2"/>
      <c r="I78" s="2"/>
      <c r="J78" s="2"/>
      <c r="K78" s="2"/>
      <c r="L78" s="2"/>
    </row>
    <row r="79" spans="1:12" ht="23.25" x14ac:dyDescent="0.5">
      <c r="A79" s="60" t="s">
        <v>85</v>
      </c>
      <c r="B79" s="60">
        <v>100000</v>
      </c>
      <c r="C79" s="60">
        <f>[11]ประจำเดือนรวมเช็คไม่ต้องคีย์!AW89</f>
        <v>0</v>
      </c>
      <c r="D79" s="60">
        <f>[11]ประจำเดือนรวมเช็คไม่ต้องคีย์!AW91</f>
        <v>22200</v>
      </c>
      <c r="E79" s="61" t="str">
        <f t="shared" si="10"/>
        <v>-</v>
      </c>
      <c r="F79" s="60">
        <f t="shared" si="11"/>
        <v>77800</v>
      </c>
      <c r="G79" s="58"/>
      <c r="H79" s="2"/>
      <c r="I79" s="2"/>
      <c r="J79" s="2"/>
      <c r="K79" s="2"/>
      <c r="L79" s="2"/>
    </row>
    <row r="80" spans="1:12" ht="23.25" x14ac:dyDescent="0.5">
      <c r="A80" s="60" t="s">
        <v>86</v>
      </c>
      <c r="B80" s="60">
        <v>6430000</v>
      </c>
      <c r="C80" s="60">
        <f>[11]ประจำเดือนรวมเช็คไม่ต้องคีย์!AX89</f>
        <v>299300</v>
      </c>
      <c r="D80" s="60">
        <f>[11]ประจำเดือนรวมเช็คไม่ต้องคีย์!AX91</f>
        <v>5206332</v>
      </c>
      <c r="E80" s="61" t="str">
        <f t="shared" si="10"/>
        <v>-</v>
      </c>
      <c r="F80" s="60">
        <f t="shared" si="11"/>
        <v>1223668</v>
      </c>
      <c r="G80" s="58"/>
      <c r="H80" s="2"/>
      <c r="I80" s="2"/>
      <c r="J80" s="2"/>
      <c r="K80" s="2"/>
      <c r="L80" s="2"/>
    </row>
    <row r="81" spans="1:12" ht="23.25" x14ac:dyDescent="0.5">
      <c r="A81" s="60" t="s">
        <v>87</v>
      </c>
      <c r="B81" s="60">
        <v>10000000</v>
      </c>
      <c r="C81" s="60">
        <f>[11]ประจำเดือนรวมเช็คไม่ต้องคีย์!AY89</f>
        <v>910675</v>
      </c>
      <c r="D81" s="60">
        <f>[11]ประจำเดือนรวมเช็คไม่ต้องคีย์!AY91</f>
        <v>10386530</v>
      </c>
      <c r="E81" s="61" t="str">
        <f t="shared" si="10"/>
        <v>+</v>
      </c>
      <c r="F81" s="60">
        <f t="shared" si="11"/>
        <v>386530</v>
      </c>
      <c r="G81" s="58"/>
      <c r="H81" s="2"/>
      <c r="I81" s="2"/>
      <c r="J81" s="2"/>
      <c r="K81" s="2"/>
      <c r="L81" s="21"/>
    </row>
    <row r="82" spans="1:12" ht="23.25" x14ac:dyDescent="0.5">
      <c r="A82" s="60" t="s">
        <v>88</v>
      </c>
      <c r="B82" s="60">
        <v>30000</v>
      </c>
      <c r="C82" s="60">
        <f>[11]ประจำเดือนรวมเช็คไม่ต้องคีย์!AZ89</f>
        <v>0</v>
      </c>
      <c r="D82" s="60">
        <f>[11]ประจำเดือนรวมเช็คไม่ต้องคีย์!AZ91</f>
        <v>2120</v>
      </c>
      <c r="E82" s="61" t="str">
        <f t="shared" si="10"/>
        <v>-</v>
      </c>
      <c r="F82" s="60">
        <f t="shared" si="11"/>
        <v>27880</v>
      </c>
      <c r="G82" s="58"/>
      <c r="H82" s="2"/>
      <c r="I82" s="2"/>
      <c r="J82" s="2"/>
      <c r="K82" s="2"/>
      <c r="L82" s="2"/>
    </row>
    <row r="83" spans="1:12" ht="23.25" x14ac:dyDescent="0.5">
      <c r="A83" s="60" t="s">
        <v>89</v>
      </c>
      <c r="B83" s="60">
        <v>19300000</v>
      </c>
      <c r="C83" s="60">
        <f>[11]ประจำเดือนรวมเช็คไม่ต้องคีย์!BA89</f>
        <v>359070</v>
      </c>
      <c r="D83" s="60">
        <f>[11]ประจำเดือนรวมเช็คไม่ต้องคีย์!BA91</f>
        <v>4689720</v>
      </c>
      <c r="E83" s="61" t="str">
        <f t="shared" si="10"/>
        <v>-</v>
      </c>
      <c r="F83" s="60">
        <f t="shared" si="11"/>
        <v>14610280</v>
      </c>
      <c r="G83" s="58"/>
      <c r="H83" s="2"/>
      <c r="I83" s="2"/>
      <c r="J83" s="2"/>
      <c r="K83" s="2"/>
      <c r="L83" s="2"/>
    </row>
    <row r="84" spans="1:12" ht="23.25" x14ac:dyDescent="0.5">
      <c r="A84" s="60" t="s">
        <v>90</v>
      </c>
      <c r="B84" s="60">
        <v>60000</v>
      </c>
      <c r="C84" s="60">
        <f>[11]ประจำเดือนรวมเช็คไม่ต้องคีย์!BB89</f>
        <v>3750</v>
      </c>
      <c r="D84" s="60">
        <f>[11]ประจำเดือนรวมเช็คไม่ต้องคีย์!BB91</f>
        <v>92975</v>
      </c>
      <c r="E84" s="61" t="str">
        <f t="shared" si="10"/>
        <v>+</v>
      </c>
      <c r="F84" s="60">
        <f t="shared" si="11"/>
        <v>32975</v>
      </c>
      <c r="G84" s="58"/>
      <c r="H84" s="2"/>
      <c r="I84" s="2"/>
      <c r="J84" s="2"/>
      <c r="K84" s="2"/>
      <c r="L84" s="2"/>
    </row>
    <row r="85" spans="1:12" ht="23.25" x14ac:dyDescent="0.5">
      <c r="A85" s="60" t="s">
        <v>91</v>
      </c>
      <c r="B85" s="60"/>
      <c r="C85" s="60">
        <f>[11]ประจำเดือนรวมเช็คไม่ต้องคีย์!BC89</f>
        <v>0</v>
      </c>
      <c r="D85" s="60">
        <f>[11]ประจำเดือนรวมเช็คไม่ต้องคีย์!BC91</f>
        <v>0</v>
      </c>
      <c r="E85" s="61" t="str">
        <f t="shared" si="10"/>
        <v>-</v>
      </c>
      <c r="F85" s="60">
        <f t="shared" si="11"/>
        <v>0</v>
      </c>
      <c r="G85" s="58"/>
      <c r="H85" s="2"/>
      <c r="I85" s="2"/>
      <c r="J85" s="2"/>
      <c r="K85" s="2"/>
      <c r="L85" s="2"/>
    </row>
    <row r="86" spans="1:12" ht="23.25" x14ac:dyDescent="0.5">
      <c r="A86" s="60" t="s">
        <v>92</v>
      </c>
      <c r="B86" s="60"/>
      <c r="C86" s="60">
        <f>[11]ประจำเดือนรวมเช็คไม่ต้องคีย์!BD89</f>
        <v>0</v>
      </c>
      <c r="D86" s="60">
        <f>[11]ประจำเดือนรวมเช็คไม่ต้องคีย์!BD91</f>
        <v>0</v>
      </c>
      <c r="E86" s="61" t="str">
        <f>IF(D86&gt;B86,"+","-")</f>
        <v>-</v>
      </c>
      <c r="F86" s="60">
        <f>ABS(D86-B86)</f>
        <v>0</v>
      </c>
      <c r="G86" s="58"/>
      <c r="H86" s="2"/>
      <c r="I86" s="2"/>
      <c r="J86" s="2"/>
      <c r="K86" s="2"/>
      <c r="L86" s="2"/>
    </row>
    <row r="87" spans="1:12" ht="23.25" x14ac:dyDescent="0.5">
      <c r="A87" s="60" t="s">
        <v>93</v>
      </c>
      <c r="B87" s="60">
        <v>80000</v>
      </c>
      <c r="C87" s="60">
        <f>+[11]ประจำเดือนรวมเช็คไม่ต้องคีย์!BE89</f>
        <v>27520</v>
      </c>
      <c r="D87" s="60">
        <f>[11]ประจำเดือนรวมเช็คไม่ต้องคีย์!BE91</f>
        <v>48577</v>
      </c>
      <c r="E87" s="61" t="str">
        <f t="shared" si="10"/>
        <v>-</v>
      </c>
      <c r="F87" s="60">
        <f t="shared" si="11"/>
        <v>31423</v>
      </c>
      <c r="G87" s="58"/>
      <c r="H87" s="2"/>
      <c r="I87" s="2"/>
      <c r="J87" s="2"/>
      <c r="K87" s="2"/>
      <c r="L87" s="2"/>
    </row>
    <row r="88" spans="1:12" ht="23.25" x14ac:dyDescent="0.5">
      <c r="A88" s="60" t="s">
        <v>94</v>
      </c>
      <c r="B88" s="68">
        <f>SUM(B73:B87)</f>
        <v>56000000</v>
      </c>
      <c r="C88" s="68">
        <f>SUM(C73:C87)</f>
        <v>3945888</v>
      </c>
      <c r="D88" s="68">
        <f>SUM(D73:D87)</f>
        <v>39601052</v>
      </c>
      <c r="E88" s="69" t="str">
        <f t="shared" si="10"/>
        <v>-</v>
      </c>
      <c r="F88" s="68">
        <f t="shared" si="11"/>
        <v>16398948</v>
      </c>
      <c r="G88" s="58"/>
      <c r="H88" s="2"/>
      <c r="I88" s="2"/>
      <c r="J88" s="2"/>
      <c r="K88" s="2"/>
      <c r="L88" s="2"/>
    </row>
    <row r="89" spans="1:12" ht="23.25" x14ac:dyDescent="0.5">
      <c r="A89" s="80" t="s">
        <v>95</v>
      </c>
      <c r="B89" s="77">
        <f>+B88+B71+B68+B49</f>
        <v>2250000000</v>
      </c>
      <c r="C89" s="77">
        <f>C88+C71+C68+C49</f>
        <v>91483591.049999982</v>
      </c>
      <c r="D89" s="77">
        <f>D88+D71+D68+D49</f>
        <v>956781773.76999998</v>
      </c>
      <c r="E89" s="78" t="str">
        <f>IF(D89&gt;B89,"+","-")</f>
        <v>-</v>
      </c>
      <c r="F89" s="77">
        <f>ABS(D89-B89)</f>
        <v>1293218226.23</v>
      </c>
      <c r="G89" s="58"/>
      <c r="H89" s="46"/>
      <c r="I89" s="2"/>
      <c r="J89" s="2"/>
      <c r="K89" s="2"/>
      <c r="L89" s="2"/>
    </row>
    <row r="90" spans="1:12" ht="23.25" x14ac:dyDescent="0.5">
      <c r="A90" s="79"/>
      <c r="B90" s="72"/>
      <c r="C90" s="72"/>
      <c r="D90" s="72"/>
      <c r="E90" s="79"/>
      <c r="F90" s="72"/>
      <c r="G90" s="58"/>
      <c r="H90" s="2"/>
      <c r="I90" s="2"/>
      <c r="J90" s="2"/>
      <c r="K90" s="2"/>
      <c r="L90" s="2"/>
    </row>
    <row r="91" spans="1:12" ht="23.25" x14ac:dyDescent="0.5">
      <c r="A91" s="79"/>
      <c r="B91" s="72"/>
      <c r="C91" s="72"/>
      <c r="D91" s="72"/>
      <c r="E91" s="79"/>
      <c r="F91" s="72"/>
      <c r="G91" s="58"/>
      <c r="H91" s="2"/>
      <c r="I91" s="2"/>
      <c r="J91" s="2"/>
      <c r="K91" s="2"/>
      <c r="L91" s="2"/>
    </row>
    <row r="92" spans="1:12" ht="23.25" x14ac:dyDescent="0.5">
      <c r="A92" s="79"/>
      <c r="B92" s="72"/>
      <c r="C92" s="72"/>
      <c r="D92" s="72"/>
      <c r="E92" s="79"/>
      <c r="F92" s="72"/>
      <c r="G92" s="58"/>
      <c r="H92" s="2"/>
      <c r="I92" s="2"/>
      <c r="J92" s="2"/>
      <c r="K92" s="2"/>
      <c r="L92" s="2"/>
    </row>
    <row r="93" spans="1:12" ht="23.25" x14ac:dyDescent="0.5">
      <c r="A93" s="79"/>
      <c r="B93" s="72"/>
      <c r="C93" s="72"/>
      <c r="D93" s="72"/>
      <c r="E93" s="79"/>
      <c r="F93" s="72"/>
      <c r="G93" s="58"/>
      <c r="H93" s="2"/>
      <c r="I93" s="2"/>
      <c r="J93" s="2"/>
      <c r="K93" s="2"/>
      <c r="L93" s="2"/>
    </row>
    <row r="94" spans="1:12" ht="23.25" x14ac:dyDescent="0.5">
      <c r="A94" s="79"/>
      <c r="B94" s="72"/>
      <c r="C94" s="72"/>
      <c r="D94" s="72"/>
      <c r="E94" s="79"/>
      <c r="F94" s="72"/>
      <c r="G94" s="58"/>
      <c r="H94" s="2"/>
      <c r="I94" s="2"/>
      <c r="J94" s="2"/>
      <c r="K94" s="2"/>
      <c r="L94" s="2"/>
    </row>
    <row r="95" spans="1:12" ht="23.25" x14ac:dyDescent="0.5">
      <c r="A95" s="79"/>
      <c r="B95" s="72"/>
      <c r="C95" s="72"/>
      <c r="D95" s="72"/>
      <c r="E95" s="79"/>
      <c r="F95" s="72"/>
      <c r="G95" s="58"/>
      <c r="H95" s="2"/>
      <c r="I95" s="2"/>
      <c r="J95" s="2"/>
      <c r="K95" s="2"/>
      <c r="L95" s="2"/>
    </row>
    <row r="96" spans="1:12" ht="23.25" x14ac:dyDescent="0.5">
      <c r="A96" s="79"/>
      <c r="B96" s="72"/>
      <c r="C96" s="72"/>
      <c r="D96" s="72"/>
      <c r="E96" s="79"/>
      <c r="F96" s="72"/>
      <c r="G96" s="58"/>
      <c r="H96" s="2"/>
      <c r="I96" s="2"/>
      <c r="J96" s="2"/>
      <c r="K96" s="2"/>
      <c r="L96" s="2"/>
    </row>
    <row r="97" spans="1:12" ht="23.25" x14ac:dyDescent="0.5">
      <c r="A97" s="79"/>
      <c r="B97" s="72"/>
      <c r="C97" s="72"/>
      <c r="D97" s="72"/>
      <c r="E97" s="79"/>
      <c r="F97" s="72"/>
      <c r="G97" s="58"/>
      <c r="H97" s="2"/>
      <c r="I97" s="2"/>
      <c r="J97" s="2"/>
      <c r="K97" s="2"/>
      <c r="L97" s="2"/>
    </row>
    <row r="98" spans="1:12" ht="23.25" x14ac:dyDescent="0.45">
      <c r="A98" s="1" t="s">
        <v>96</v>
      </c>
      <c r="B98" s="1"/>
      <c r="C98" s="1"/>
      <c r="D98" s="1"/>
      <c r="E98" s="1"/>
      <c r="F98" s="1"/>
      <c r="G98" s="58"/>
      <c r="H98" s="21"/>
      <c r="I98" s="21"/>
      <c r="J98" s="21"/>
      <c r="K98" s="21"/>
      <c r="L98" s="2"/>
    </row>
    <row r="99" spans="1:12" ht="23.25" x14ac:dyDescent="0.45">
      <c r="A99" s="1"/>
      <c r="B99" s="1"/>
      <c r="C99" s="1"/>
      <c r="D99" s="1"/>
      <c r="E99" s="1"/>
      <c r="F99" s="1"/>
      <c r="G99" s="58"/>
      <c r="H99" s="2"/>
      <c r="I99" s="2"/>
      <c r="J99" s="2"/>
      <c r="K99" s="2"/>
      <c r="L99" s="2"/>
    </row>
    <row r="100" spans="1:12" ht="23.25" x14ac:dyDescent="0.5">
      <c r="A100" s="4" t="s">
        <v>2</v>
      </c>
      <c r="B100" s="4" t="s">
        <v>3</v>
      </c>
      <c r="C100" s="4" t="s">
        <v>4</v>
      </c>
      <c r="D100" s="4" t="s">
        <v>5</v>
      </c>
      <c r="E100" s="4" t="s">
        <v>6</v>
      </c>
      <c r="F100" s="4" t="s">
        <v>7</v>
      </c>
      <c r="G100" s="58"/>
      <c r="H100" s="2"/>
      <c r="I100" s="2"/>
      <c r="J100" s="2"/>
      <c r="K100" s="2"/>
      <c r="L100" s="2"/>
    </row>
    <row r="101" spans="1:12" ht="23.25" x14ac:dyDescent="0.5">
      <c r="A101" s="7"/>
      <c r="B101" s="7" t="str">
        <f>+B56</f>
        <v>ปี 2563</v>
      </c>
      <c r="C101" s="7"/>
      <c r="D101" s="7"/>
      <c r="E101" s="7" t="s">
        <v>9</v>
      </c>
      <c r="F101" s="7" t="s">
        <v>62</v>
      </c>
      <c r="G101" s="58"/>
      <c r="H101" s="2"/>
      <c r="I101" s="2"/>
      <c r="J101" s="2"/>
      <c r="K101" s="2"/>
      <c r="L101" s="2"/>
    </row>
    <row r="102" spans="1:12" ht="23.25" x14ac:dyDescent="0.5">
      <c r="A102" s="44" t="s">
        <v>97</v>
      </c>
      <c r="B102" s="56"/>
      <c r="C102" s="56"/>
      <c r="D102" s="56"/>
      <c r="E102" s="57"/>
      <c r="F102" s="56"/>
      <c r="G102" s="58"/>
      <c r="H102" s="2"/>
      <c r="I102" s="2"/>
      <c r="J102" s="2"/>
      <c r="K102" s="2"/>
      <c r="L102" s="21"/>
    </row>
    <row r="103" spans="1:12" ht="23.25" x14ac:dyDescent="0.5">
      <c r="A103" s="19" t="s">
        <v>98</v>
      </c>
      <c r="B103" s="60">
        <v>267000000</v>
      </c>
      <c r="C103" s="60">
        <f>[11]ประจำเดือนรวมเช็คไม่ต้องคีย์!BG89</f>
        <v>10705395.9</v>
      </c>
      <c r="D103" s="60">
        <f>[11]ประจำเดือนรวมเช็คไม่ต้องคีย์!BG91</f>
        <v>127038709.89000002</v>
      </c>
      <c r="E103" s="61" t="str">
        <f>IF(D103&gt;B103,"+","-")</f>
        <v>-</v>
      </c>
      <c r="F103" s="60">
        <f>ABS(D103-B103)</f>
        <v>139961290.10999998</v>
      </c>
      <c r="G103" s="58"/>
      <c r="H103" s="2"/>
      <c r="I103" s="2"/>
      <c r="J103" s="2"/>
      <c r="K103" s="2"/>
      <c r="L103" s="2"/>
    </row>
    <row r="104" spans="1:12" ht="23.25" x14ac:dyDescent="0.5">
      <c r="A104" s="19" t="s">
        <v>99</v>
      </c>
      <c r="B104" s="60">
        <v>32965000</v>
      </c>
      <c r="C104" s="60">
        <f>[11]ประจำเดือนรวมเช็คไม่ต้องคีย์!BH89</f>
        <v>5796348</v>
      </c>
      <c r="D104" s="60">
        <f>[11]ประจำเดือนรวมเช็คไม่ต้องคีย์!BH91</f>
        <v>5900088</v>
      </c>
      <c r="E104" s="61" t="str">
        <f>IF(D104&gt;B104,"+","-")</f>
        <v>-</v>
      </c>
      <c r="F104" s="60">
        <f>ABS(D104-B104)</f>
        <v>27064912</v>
      </c>
      <c r="G104" s="58"/>
      <c r="H104" s="2"/>
      <c r="I104" s="2"/>
      <c r="J104" s="2"/>
      <c r="K104" s="2"/>
      <c r="L104" s="2"/>
    </row>
    <row r="105" spans="1:12" ht="23.25" x14ac:dyDescent="0.5">
      <c r="A105" s="19" t="s">
        <v>100</v>
      </c>
      <c r="B105" s="60">
        <v>700000000</v>
      </c>
      <c r="C105" s="60">
        <f>[11]ประจำเดือนรวมเช็คไม่ต้องคีย์!BI89</f>
        <v>73979233.549999982</v>
      </c>
      <c r="D105" s="60">
        <f>[11]ประจำเดือนรวมเช็คไม่ต้องคีย์!BI91</f>
        <v>753810374.67000008</v>
      </c>
      <c r="E105" s="61" t="str">
        <f>IF(D105&gt;B105,"+","-")</f>
        <v>+</v>
      </c>
      <c r="F105" s="60">
        <f>ABS(D105-B105)</f>
        <v>53810374.670000076</v>
      </c>
      <c r="G105" s="58"/>
      <c r="H105" s="2"/>
      <c r="I105" s="2"/>
      <c r="J105" s="2"/>
      <c r="K105" s="2"/>
      <c r="L105" s="2"/>
    </row>
    <row r="106" spans="1:12" ht="23.25" x14ac:dyDescent="0.5">
      <c r="A106" s="19" t="s">
        <v>101</v>
      </c>
      <c r="B106" s="60">
        <v>35000</v>
      </c>
      <c r="C106" s="60">
        <f>[11]ประจำเดือนรวมเช็คไม่ต้องคีย์!BJ89</f>
        <v>0</v>
      </c>
      <c r="D106" s="60">
        <f>[11]ประจำเดือนรวมเช็คไม่ต้องคีย์!BJ91</f>
        <v>0</v>
      </c>
      <c r="E106" s="61" t="str">
        <f>IF(D106&gt;B106,"+","-")</f>
        <v>-</v>
      </c>
      <c r="F106" s="60">
        <f>ABS(D106-B106)</f>
        <v>35000</v>
      </c>
      <c r="G106" s="58"/>
      <c r="H106" s="2"/>
      <c r="I106" s="2"/>
      <c r="J106" s="2"/>
      <c r="K106" s="2"/>
      <c r="L106" s="2"/>
    </row>
    <row r="107" spans="1:12" ht="23.25" x14ac:dyDescent="0.5">
      <c r="A107" s="45" t="s">
        <v>102</v>
      </c>
      <c r="B107" s="68">
        <f>SUM(B103:B106)</f>
        <v>1000000000</v>
      </c>
      <c r="C107" s="68">
        <f>SUM(C103:C106)</f>
        <v>90480977.449999988</v>
      </c>
      <c r="D107" s="68">
        <f>SUM(D103:D106)</f>
        <v>886749172.56000006</v>
      </c>
      <c r="E107" s="69" t="str">
        <f>IF(D107&gt;B107,"+","-")</f>
        <v>-</v>
      </c>
      <c r="F107" s="68">
        <f>ABS(D107-B107)</f>
        <v>113250827.43999994</v>
      </c>
      <c r="G107" s="58"/>
      <c r="H107" s="2"/>
      <c r="I107" s="46"/>
      <c r="J107" s="2"/>
      <c r="K107" s="2"/>
      <c r="L107" s="2"/>
    </row>
    <row r="108" spans="1:12" ht="23.25" x14ac:dyDescent="0.5">
      <c r="A108" s="19" t="s">
        <v>103</v>
      </c>
      <c r="B108" s="82"/>
      <c r="C108" s="82"/>
      <c r="D108" s="82"/>
      <c r="E108" s="83"/>
      <c r="F108" s="82"/>
      <c r="G108" s="58"/>
      <c r="H108" s="2"/>
      <c r="I108" s="2"/>
      <c r="J108" s="2"/>
      <c r="K108" s="2"/>
      <c r="L108" s="2"/>
    </row>
    <row r="109" spans="1:12" ht="23.25" x14ac:dyDescent="0.5">
      <c r="A109" s="19" t="s">
        <v>104</v>
      </c>
      <c r="B109" s="60"/>
      <c r="C109" s="60"/>
      <c r="D109" s="60"/>
      <c r="E109" s="61"/>
      <c r="F109" s="60"/>
      <c r="G109" s="58"/>
      <c r="H109" s="2"/>
      <c r="I109" s="2"/>
      <c r="J109" s="2"/>
      <c r="K109" s="2"/>
      <c r="L109" s="2"/>
    </row>
    <row r="110" spans="1:12" ht="23.25" x14ac:dyDescent="0.5">
      <c r="A110" s="19" t="s">
        <v>105</v>
      </c>
      <c r="B110" s="60">
        <v>48300000</v>
      </c>
      <c r="C110" s="60">
        <f>[11]ประจำเดือนรวมเช็คไม่ต้องคีย์!BL89</f>
        <v>0</v>
      </c>
      <c r="D110" s="60">
        <f>[11]ประจำเดือนรวมเช็คไม่ต้องคีย์!BL91</f>
        <v>0</v>
      </c>
      <c r="E110" s="61" t="str">
        <f>IF(D110&gt;B110,"+","-")</f>
        <v>-</v>
      </c>
      <c r="F110" s="60">
        <f>ABS(D110-B110)</f>
        <v>48300000</v>
      </c>
      <c r="G110" s="58"/>
      <c r="H110" s="2"/>
      <c r="I110" s="2"/>
      <c r="J110" s="2"/>
      <c r="K110" s="2"/>
      <c r="L110" s="2"/>
    </row>
    <row r="111" spans="1:12" ht="23.25" x14ac:dyDescent="0.5">
      <c r="A111" s="19" t="s">
        <v>106</v>
      </c>
      <c r="B111" s="60">
        <v>1700000</v>
      </c>
      <c r="C111" s="60">
        <f>[11]ประจำเดือนรวมเช็คไม่ต้องคีย์!BM89</f>
        <v>0</v>
      </c>
      <c r="D111" s="60">
        <f>[11]ประจำเดือนรวมเช็คไม่ต้องคีย์!BM91</f>
        <v>0</v>
      </c>
      <c r="E111" s="61" t="str">
        <f>IF(D111&gt;B111,"+","-")</f>
        <v>-</v>
      </c>
      <c r="F111" s="60">
        <f>ABS(D111-B111)</f>
        <v>1700000</v>
      </c>
      <c r="G111" s="58"/>
      <c r="H111" s="2"/>
      <c r="I111" s="2"/>
      <c r="J111" s="2"/>
      <c r="K111" s="2"/>
      <c r="L111" s="2"/>
    </row>
    <row r="112" spans="1:12" ht="23.25" x14ac:dyDescent="0.5">
      <c r="A112" s="45" t="s">
        <v>107</v>
      </c>
      <c r="B112" s="56"/>
      <c r="C112" s="56"/>
      <c r="D112" s="56"/>
      <c r="E112" s="57"/>
      <c r="F112" s="56"/>
      <c r="G112" s="58"/>
      <c r="H112" s="2"/>
      <c r="I112" s="2"/>
      <c r="J112" s="2"/>
      <c r="K112" s="2"/>
      <c r="L112" s="2"/>
    </row>
    <row r="113" spans="1:12" ht="23.25" x14ac:dyDescent="0.5">
      <c r="A113" s="45" t="s">
        <v>108</v>
      </c>
      <c r="B113" s="77">
        <f>SUM(B110:B111)</f>
        <v>50000000</v>
      </c>
      <c r="C113" s="60">
        <f>SUM(C110:C111)</f>
        <v>0</v>
      </c>
      <c r="D113" s="77">
        <f>SUM(D110:D111)</f>
        <v>0</v>
      </c>
      <c r="E113" s="78" t="str">
        <f>IF(D113&gt;B113,"+","-")</f>
        <v>-</v>
      </c>
      <c r="F113" s="77">
        <f>SUM(F110:F111)</f>
        <v>50000000</v>
      </c>
      <c r="G113" s="58"/>
      <c r="H113" s="2"/>
      <c r="I113" s="2"/>
      <c r="J113" s="2"/>
      <c r="K113" s="2"/>
      <c r="L113" s="2"/>
    </row>
    <row r="114" spans="1:12" ht="23.25" x14ac:dyDescent="0.5">
      <c r="A114" s="19" t="s">
        <v>109</v>
      </c>
      <c r="B114" s="56"/>
      <c r="C114" s="56"/>
      <c r="D114" s="56"/>
      <c r="E114" s="57"/>
      <c r="F114" s="56"/>
      <c r="G114" s="58"/>
      <c r="H114" s="2"/>
      <c r="I114" s="2"/>
      <c r="J114" s="2"/>
      <c r="K114" s="2"/>
      <c r="L114" s="2"/>
    </row>
    <row r="115" spans="1:12" ht="23.25" x14ac:dyDescent="0.5">
      <c r="A115" s="19" t="s">
        <v>110</v>
      </c>
      <c r="B115" s="60">
        <v>350000000</v>
      </c>
      <c r="C115" s="60">
        <f>[11]ประจำเดือนรวมเช็คไม่ต้องคีย์!BO89</f>
        <v>205961.84999999998</v>
      </c>
      <c r="D115" s="60">
        <f>[11]ประจำเดือนรวมเช็คไม่ต้องคีย์!BO91</f>
        <v>93565032.600000009</v>
      </c>
      <c r="E115" s="61" t="str">
        <f>IF(D115&gt;B115,"+","-")</f>
        <v>-</v>
      </c>
      <c r="F115" s="60">
        <f>ABS(D115-B115)</f>
        <v>256434967.39999998</v>
      </c>
      <c r="G115" s="58"/>
      <c r="H115" s="2"/>
      <c r="I115" s="2"/>
      <c r="J115" s="2"/>
      <c r="K115" s="2"/>
      <c r="L115" s="2"/>
    </row>
    <row r="116" spans="1:12" ht="23.25" x14ac:dyDescent="0.5">
      <c r="A116" s="19" t="s">
        <v>111</v>
      </c>
      <c r="B116" s="60">
        <v>30000000</v>
      </c>
      <c r="C116" s="60">
        <f>[11]ประจำเดือนรวมเช็คไม่ต้องคีย์!BP89</f>
        <v>429300</v>
      </c>
      <c r="D116" s="60">
        <f>[11]ประจำเดือนรวมเช็คไม่ต้องคีย์!BP91</f>
        <v>4996500</v>
      </c>
      <c r="E116" s="61" t="str">
        <f>IF(D116&gt;B116,"+","-")</f>
        <v>-</v>
      </c>
      <c r="F116" s="60">
        <f>ABS(D116-B116)</f>
        <v>25003500</v>
      </c>
      <c r="G116" s="58"/>
      <c r="H116" s="2"/>
      <c r="I116" s="2"/>
      <c r="J116" s="2"/>
      <c r="K116" s="2"/>
      <c r="L116" s="2"/>
    </row>
    <row r="117" spans="1:12" ht="23.25" x14ac:dyDescent="0.5">
      <c r="A117" s="19" t="s">
        <v>112</v>
      </c>
      <c r="B117" s="60">
        <v>920000000</v>
      </c>
      <c r="C117" s="60">
        <f>SUM([11]ประจำเดือนรวมเช็คไม่ต้องคีย์!BQ89:BY89)</f>
        <v>404246848.96000004</v>
      </c>
      <c r="D117" s="60">
        <f>SUM([11]ประจำเดือนรวมเช็คไม่ต้องคีย์!BQ91:BY91)</f>
        <v>1266528157.6699998</v>
      </c>
      <c r="E117" s="61" t="str">
        <f>IF(D117&gt;B117,"+","-")</f>
        <v>+</v>
      </c>
      <c r="F117" s="60">
        <f>ABS(D117-B117)</f>
        <v>346528157.66999984</v>
      </c>
      <c r="G117" s="58"/>
      <c r="H117" s="2"/>
      <c r="I117" s="2"/>
      <c r="J117" s="2"/>
      <c r="K117" s="2"/>
      <c r="L117" s="2"/>
    </row>
    <row r="118" spans="1:12" ht="23.25" x14ac:dyDescent="0.5">
      <c r="A118" s="49" t="s">
        <v>113</v>
      </c>
      <c r="B118" s="68">
        <f>SUM(B115:B117)</f>
        <v>1300000000</v>
      </c>
      <c r="C118" s="68">
        <f>SUM(C115:C117)</f>
        <v>404882110.81000006</v>
      </c>
      <c r="D118" s="68">
        <f>SUM(D115:D117)</f>
        <v>1365089690.2699997</v>
      </c>
      <c r="E118" s="69" t="str">
        <f>IF(D118&gt;B118,"+","-")</f>
        <v>+</v>
      </c>
      <c r="F118" s="68">
        <f>ABS(D118-B118)</f>
        <v>65089690.269999743</v>
      </c>
      <c r="G118" s="58"/>
      <c r="H118" s="2"/>
      <c r="I118" s="2"/>
      <c r="J118" s="2"/>
      <c r="K118" s="2"/>
      <c r="L118" s="2"/>
    </row>
    <row r="119" spans="1:12" ht="23.25" x14ac:dyDescent="0.5">
      <c r="A119" s="50" t="s">
        <v>114</v>
      </c>
      <c r="B119" s="68">
        <f>+B30+B89+B107+B113+B118</f>
        <v>83000000000</v>
      </c>
      <c r="C119" s="68">
        <f>+C30+C89+C107+C113+C118</f>
        <v>2569106018.1299996</v>
      </c>
      <c r="D119" s="68">
        <f>+D30+D89+D107+D113+D118</f>
        <v>54415707883.020004</v>
      </c>
      <c r="E119" s="69" t="str">
        <f>IF(D119&gt;B119,"+","-")</f>
        <v>-</v>
      </c>
      <c r="F119" s="68">
        <f>ABS(D119-B119)</f>
        <v>28584292116.979996</v>
      </c>
      <c r="G119" s="58"/>
      <c r="H119" s="2"/>
      <c r="I119" s="2"/>
      <c r="J119" s="2"/>
      <c r="K119" s="2"/>
      <c r="L119" s="2"/>
    </row>
    <row r="120" spans="1:12" ht="23.25" x14ac:dyDescent="0.5">
      <c r="A120" s="44" t="s">
        <v>115</v>
      </c>
      <c r="B120" s="56"/>
      <c r="C120" s="56"/>
      <c r="D120" s="56"/>
      <c r="E120" s="57"/>
      <c r="F120" s="56"/>
      <c r="G120" s="58"/>
      <c r="H120" s="2"/>
      <c r="I120" s="2"/>
      <c r="J120" s="2"/>
      <c r="K120" s="2"/>
      <c r="L120" s="2"/>
    </row>
    <row r="121" spans="1:12" ht="23.25" x14ac:dyDescent="0.5">
      <c r="A121" s="51" t="s">
        <v>116</v>
      </c>
      <c r="B121" s="77">
        <v>140600000</v>
      </c>
      <c r="C121" s="77">
        <f>+[11]ประจำเดือนรวมเช็คไม่ต้องคีย์!CA89</f>
        <v>0</v>
      </c>
      <c r="D121" s="77">
        <f>[11]ประจำเดือนรวมเช็คไม่ต้องคีย์!CA91</f>
        <v>140600000</v>
      </c>
      <c r="E121" s="61" t="str">
        <f>IF(D121&gt;B121,"+","-")</f>
        <v>-</v>
      </c>
      <c r="F121" s="60">
        <f>ABS(D121-B121)</f>
        <v>0</v>
      </c>
      <c r="G121" s="58"/>
      <c r="H121" s="2"/>
      <c r="I121" s="2"/>
      <c r="J121" s="2"/>
      <c r="K121" s="2"/>
      <c r="L121" s="2"/>
    </row>
    <row r="122" spans="1:12" ht="23.25" x14ac:dyDescent="0.5">
      <c r="A122" s="50" t="s">
        <v>117</v>
      </c>
      <c r="B122" s="68">
        <f>+B121</f>
        <v>140600000</v>
      </c>
      <c r="C122" s="68">
        <f>+C121</f>
        <v>0</v>
      </c>
      <c r="D122" s="68">
        <f>+D121</f>
        <v>140600000</v>
      </c>
      <c r="E122" s="69" t="str">
        <f>IF(D122&gt;B122,"+","-")</f>
        <v>-</v>
      </c>
      <c r="F122" s="68">
        <f>ABS(D122-B122)</f>
        <v>0</v>
      </c>
      <c r="G122" s="2"/>
      <c r="H122" s="2"/>
      <c r="I122" s="2"/>
      <c r="J122" s="2"/>
      <c r="K122" s="2"/>
      <c r="L122" s="2"/>
    </row>
    <row r="123" spans="1:12" ht="23.25" x14ac:dyDescent="0.5">
      <c r="A123" s="50" t="s">
        <v>118</v>
      </c>
      <c r="B123" s="68">
        <f>+B119+B122</f>
        <v>83140600000</v>
      </c>
      <c r="C123" s="68">
        <f>+C119+C122</f>
        <v>2569106018.1299996</v>
      </c>
      <c r="D123" s="68">
        <f>+D119+D122</f>
        <v>54556307883.020004</v>
      </c>
      <c r="E123" s="69" t="str">
        <f>IF(D123&gt;B123,"+","-")</f>
        <v>-</v>
      </c>
      <c r="F123" s="68">
        <f>ABS(D123-B123)</f>
        <v>28584292116.979996</v>
      </c>
      <c r="G123" s="2"/>
      <c r="H123" s="2"/>
      <c r="I123" s="2"/>
      <c r="J123" s="2"/>
      <c r="K123" s="2"/>
      <c r="L123" s="2"/>
    </row>
    <row r="124" spans="1:12" ht="23.25" x14ac:dyDescent="0.5">
      <c r="A124" s="5"/>
      <c r="B124" s="5"/>
      <c r="C124" s="5"/>
      <c r="D124" s="84"/>
      <c r="E124" s="5"/>
      <c r="F124" s="5"/>
      <c r="G124" s="2"/>
      <c r="H124" s="2"/>
      <c r="I124" s="2"/>
      <c r="J124" s="2"/>
      <c r="K124" s="2"/>
      <c r="L124" s="2"/>
    </row>
    <row r="125" spans="1:12" ht="23.25" x14ac:dyDescent="0.5">
      <c r="A125" s="53" t="s">
        <v>119</v>
      </c>
    </row>
  </sheetData>
  <mergeCells count="9">
    <mergeCell ref="A54:F54"/>
    <mergeCell ref="A98:F98"/>
    <mergeCell ref="A99:F99"/>
    <mergeCell ref="A1:F1"/>
    <mergeCell ref="A2:F2"/>
    <mergeCell ref="H2:K2"/>
    <mergeCell ref="A3:F3"/>
    <mergeCell ref="H3:K3"/>
    <mergeCell ref="A53:F5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tabSelected="1" topLeftCell="A115" workbookViewId="0">
      <selection activeCell="A125" sqref="A125"/>
    </sheetView>
  </sheetViews>
  <sheetFormatPr defaultRowHeight="14.25" x14ac:dyDescent="0.2"/>
  <cols>
    <col min="1" max="1" width="44.25" bestFit="1" customWidth="1"/>
    <col min="2" max="4" width="15.125" bestFit="1" customWidth="1"/>
    <col min="5" max="5" width="3.125" bestFit="1" customWidth="1"/>
    <col min="6" max="6" width="15.125" bestFit="1" customWidth="1"/>
    <col min="8" max="8" width="7.125" bestFit="1" customWidth="1"/>
    <col min="9" max="9" width="13.5" bestFit="1" customWidth="1"/>
    <col min="10" max="10" width="10.75" bestFit="1" customWidth="1"/>
    <col min="11" max="11" width="13" bestFit="1" customWidth="1"/>
  </cols>
  <sheetData>
    <row r="1" spans="1:12" ht="23.25" x14ac:dyDescent="0.4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</row>
    <row r="2" spans="1:12" ht="23.25" x14ac:dyDescent="0.45">
      <c r="A2" s="3">
        <f>[12]ประจำเดือนรวมเช็คไม่ต้องคีย์!A2</f>
        <v>44044</v>
      </c>
      <c r="B2" s="1"/>
      <c r="C2" s="1"/>
      <c r="D2" s="1"/>
      <c r="E2" s="1"/>
      <c r="F2" s="1"/>
      <c r="G2" s="2"/>
      <c r="H2" s="1" t="s">
        <v>1</v>
      </c>
      <c r="I2" s="1"/>
      <c r="J2" s="1"/>
      <c r="K2" s="1"/>
      <c r="L2" s="2"/>
    </row>
    <row r="3" spans="1:12" ht="23.25" x14ac:dyDescent="0.45">
      <c r="A3" s="1"/>
      <c r="B3" s="1"/>
      <c r="C3" s="1"/>
      <c r="D3" s="1"/>
      <c r="E3" s="1"/>
      <c r="F3" s="1"/>
      <c r="G3" s="2"/>
      <c r="H3" s="3">
        <f>A2</f>
        <v>44044</v>
      </c>
      <c r="I3" s="1"/>
      <c r="J3" s="1"/>
      <c r="K3" s="1"/>
      <c r="L3" s="2"/>
    </row>
    <row r="4" spans="1:12" ht="23.25" x14ac:dyDescent="0.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2"/>
      <c r="H4" s="5"/>
      <c r="I4" s="5"/>
      <c r="J4" s="6"/>
      <c r="K4" s="6"/>
      <c r="L4" s="2"/>
    </row>
    <row r="5" spans="1:12" ht="23.25" x14ac:dyDescent="0.5">
      <c r="A5" s="7"/>
      <c r="B5" s="7" t="s">
        <v>8</v>
      </c>
      <c r="C5" s="7"/>
      <c r="D5" s="7"/>
      <c r="E5" s="7" t="s">
        <v>9</v>
      </c>
      <c r="F5" s="7" t="s">
        <v>10</v>
      </c>
      <c r="G5" s="2"/>
      <c r="H5" s="54" t="s">
        <v>11</v>
      </c>
      <c r="I5" s="54" t="s">
        <v>12</v>
      </c>
      <c r="J5" s="55" t="s">
        <v>4</v>
      </c>
      <c r="K5" s="54" t="s">
        <v>5</v>
      </c>
      <c r="L5" s="2"/>
    </row>
    <row r="6" spans="1:12" ht="23.25" x14ac:dyDescent="0.5">
      <c r="A6" s="56" t="s">
        <v>13</v>
      </c>
      <c r="B6" s="56"/>
      <c r="C6" s="56"/>
      <c r="D6" s="56"/>
      <c r="E6" s="57"/>
      <c r="F6" s="56"/>
      <c r="G6" s="58"/>
      <c r="H6" s="4">
        <v>1</v>
      </c>
      <c r="I6" s="56" t="s">
        <v>14</v>
      </c>
      <c r="J6" s="59">
        <f>+[12]ประจำเดือนรวมเช็คไม่ต้องคีย์!BQ89</f>
        <v>7323971.8399999999</v>
      </c>
      <c r="K6" s="59">
        <f>+[12]ประจำเดือนรวมเช็คไม่ต้องคีย์!BQ91</f>
        <v>1214742458.77</v>
      </c>
      <c r="L6" s="2"/>
    </row>
    <row r="7" spans="1:12" ht="23.25" x14ac:dyDescent="0.5">
      <c r="A7" s="60" t="s">
        <v>15</v>
      </c>
      <c r="B7" s="60"/>
      <c r="C7" s="60"/>
      <c r="D7" s="60"/>
      <c r="E7" s="61"/>
      <c r="F7" s="60"/>
      <c r="G7" s="58"/>
      <c r="H7" s="16">
        <v>2</v>
      </c>
      <c r="I7" s="60" t="s">
        <v>16</v>
      </c>
      <c r="J7" s="62">
        <f>[12]ประจำเดือนรวมเช็คไม่ต้องคีย์!BR89</f>
        <v>1587659.23</v>
      </c>
      <c r="K7" s="62">
        <f>+[12]ประจำเดือนรวมเช็คไม่ต้องคีย์!BR91</f>
        <v>8738690.9100000001</v>
      </c>
      <c r="L7" s="2"/>
    </row>
    <row r="8" spans="1:12" ht="23.25" x14ac:dyDescent="0.5">
      <c r="A8" s="60" t="s">
        <v>17</v>
      </c>
      <c r="B8" s="60"/>
      <c r="C8" s="60"/>
      <c r="D8" s="60"/>
      <c r="E8" s="61"/>
      <c r="F8" s="60"/>
      <c r="G8" s="58"/>
      <c r="H8" s="16">
        <v>3</v>
      </c>
      <c r="I8" s="60" t="s">
        <v>18</v>
      </c>
      <c r="J8" s="62">
        <f>[12]ประจำเดือนรวมเช็คไม่ต้องคีย์!BS89</f>
        <v>4566930</v>
      </c>
      <c r="K8" s="62">
        <f>+[12]ประจำเดือนรวมเช็คไม่ต้องคีย์!BS91</f>
        <v>29686036.699999999</v>
      </c>
      <c r="L8" s="2"/>
    </row>
    <row r="9" spans="1:12" ht="23.25" x14ac:dyDescent="0.5">
      <c r="A9" s="60"/>
      <c r="B9" s="63"/>
      <c r="C9" s="60"/>
      <c r="D9" s="60"/>
      <c r="E9" s="61"/>
      <c r="F9" s="60"/>
      <c r="G9" s="58"/>
      <c r="H9" s="16">
        <v>4</v>
      </c>
      <c r="I9" s="60" t="s">
        <v>19</v>
      </c>
      <c r="J9" s="62">
        <f>[12]ประจำเดือนรวมเช็คไม่ต้องคีย์!BT89</f>
        <v>904052.32000000007</v>
      </c>
      <c r="K9" s="62">
        <f>+[12]ประจำเดือนรวมเช็คไม่ต้องคีย์!BT91</f>
        <v>27743584.68</v>
      </c>
      <c r="L9" s="2"/>
    </row>
    <row r="10" spans="1:12" ht="23.25" x14ac:dyDescent="0.5">
      <c r="A10" s="60" t="s">
        <v>20</v>
      </c>
      <c r="B10" s="60">
        <v>9000000</v>
      </c>
      <c r="C10" s="60">
        <f>[12]ประจำเดือนรวมเช็คไม่ต้องคีย์!B89</f>
        <v>6221618.6600000001</v>
      </c>
      <c r="D10" s="60">
        <f>[12]ประจำเดือนรวมเช็คไม่ต้องคีย์!B91</f>
        <v>23126420.57</v>
      </c>
      <c r="E10" s="61" t="str">
        <f>IF(D10&gt;B10,"+","-")</f>
        <v>+</v>
      </c>
      <c r="F10" s="60">
        <f>ABS(D10-B10)</f>
        <v>14126420.57</v>
      </c>
      <c r="G10" s="58"/>
      <c r="H10" s="16"/>
      <c r="I10" s="60"/>
      <c r="J10" s="62"/>
      <c r="K10" s="62"/>
      <c r="L10" s="2"/>
    </row>
    <row r="11" spans="1:12" ht="23.25" x14ac:dyDescent="0.5">
      <c r="A11" s="60" t="s">
        <v>21</v>
      </c>
      <c r="B11" s="60">
        <v>600000000</v>
      </c>
      <c r="C11" s="60">
        <f>[12]ประจำเดือนรวมเช็คไม่ต้องคีย์!C89</f>
        <v>62817238.240000002</v>
      </c>
      <c r="D11" s="60">
        <f>[12]ประจำเดือนรวมเช็คไม่ต้องคีย์!C91</f>
        <v>1558988555.4100001</v>
      </c>
      <c r="E11" s="61" t="str">
        <f t="shared" ref="E11:E17" si="0">IF(D11&gt;B11,"+","-")</f>
        <v>+</v>
      </c>
      <c r="F11" s="60">
        <f t="shared" ref="F11:F17" si="1">ABS(D11-B11)</f>
        <v>958988555.41000009</v>
      </c>
      <c r="G11" s="58"/>
      <c r="H11" s="19"/>
      <c r="I11" s="20"/>
      <c r="J11" s="20"/>
      <c r="K11" s="20"/>
      <c r="L11" s="21"/>
    </row>
    <row r="12" spans="1:12" ht="23.25" x14ac:dyDescent="0.5">
      <c r="A12" s="60" t="s">
        <v>22</v>
      </c>
      <c r="B12" s="60">
        <v>1000000000</v>
      </c>
      <c r="C12" s="60">
        <f>[12]ประจำเดือนรวมเช็คไม่ต้องคีย์!D89</f>
        <v>43494163.959999993</v>
      </c>
      <c r="D12" s="60">
        <f>[12]ประจำเดือนรวมเช็คไม่ต้องคีย์!D91</f>
        <v>841985942.35000002</v>
      </c>
      <c r="E12" s="61" t="str">
        <f t="shared" si="0"/>
        <v>-</v>
      </c>
      <c r="F12" s="60">
        <f t="shared" si="1"/>
        <v>158014057.64999998</v>
      </c>
      <c r="G12" s="58"/>
      <c r="H12" s="16"/>
      <c r="I12" s="60"/>
      <c r="J12" s="62"/>
      <c r="K12" s="62"/>
      <c r="L12" s="2"/>
    </row>
    <row r="13" spans="1:12" ht="23.25" x14ac:dyDescent="0.5">
      <c r="A13" s="60" t="s">
        <v>23</v>
      </c>
      <c r="B13" s="60">
        <v>1000000</v>
      </c>
      <c r="C13" s="60">
        <f>[12]ประจำเดือนรวมเช็คไม่ต้องคีย์!E89</f>
        <v>60334</v>
      </c>
      <c r="D13" s="60">
        <f>[12]ประจำเดือนรวมเช็คไม่ต้องคีย์!E91</f>
        <v>723222</v>
      </c>
      <c r="E13" s="61" t="str">
        <f t="shared" si="0"/>
        <v>-</v>
      </c>
      <c r="F13" s="60">
        <f t="shared" si="1"/>
        <v>276778</v>
      </c>
      <c r="G13" s="58"/>
      <c r="H13" s="7"/>
      <c r="I13" s="60"/>
      <c r="J13" s="62"/>
      <c r="K13" s="62"/>
      <c r="L13" s="2"/>
    </row>
    <row r="14" spans="1:12" ht="24" thickBot="1" x14ac:dyDescent="0.55000000000000004">
      <c r="A14" s="60" t="s">
        <v>24</v>
      </c>
      <c r="B14" s="60">
        <v>240000000</v>
      </c>
      <c r="C14" s="60">
        <f>[12]ประจำเดือนรวมเช็คไม่ต้องคีย์!F89</f>
        <v>16945683.859999999</v>
      </c>
      <c r="D14" s="60">
        <f>[12]ประจำเดือนรวมเช็คไม่ต้องคีย์!F91</f>
        <v>180932517.53</v>
      </c>
      <c r="E14" s="61" t="str">
        <f t="shared" si="0"/>
        <v>-</v>
      </c>
      <c r="F14" s="60">
        <f t="shared" si="1"/>
        <v>59067482.469999999</v>
      </c>
      <c r="G14" s="58"/>
      <c r="H14" s="64"/>
      <c r="I14" s="65" t="s">
        <v>25</v>
      </c>
      <c r="J14" s="66">
        <f>SUM(J6:J13)</f>
        <v>14382613.390000001</v>
      </c>
      <c r="K14" s="66">
        <f>SUM(K6:K13)</f>
        <v>1280910771.0600002</v>
      </c>
      <c r="L14" s="21"/>
    </row>
    <row r="15" spans="1:12" ht="24" thickTop="1" x14ac:dyDescent="0.5">
      <c r="A15" s="60" t="s">
        <v>26</v>
      </c>
      <c r="B15" s="60">
        <v>50000000</v>
      </c>
      <c r="C15" s="60">
        <f>[12]ประจำเดือนรวมเช็คไม่ต้องคีย์!G89</f>
        <v>0</v>
      </c>
      <c r="D15" s="60">
        <f>[12]ประจำเดือนรวมเช็คไม่ต้องคีย์!G91</f>
        <v>9589949.75</v>
      </c>
      <c r="E15" s="61" t="str">
        <f t="shared" si="0"/>
        <v>-</v>
      </c>
      <c r="F15" s="60">
        <f t="shared" si="1"/>
        <v>40410050.25</v>
      </c>
      <c r="G15" s="58"/>
      <c r="H15" s="2"/>
      <c r="I15" s="2"/>
      <c r="J15" s="2"/>
      <c r="K15" s="2"/>
      <c r="L15" s="2"/>
    </row>
    <row r="16" spans="1:12" ht="23.25" x14ac:dyDescent="0.5">
      <c r="A16" s="60" t="s">
        <v>27</v>
      </c>
      <c r="B16" s="67">
        <v>14000000000</v>
      </c>
      <c r="C16" s="60">
        <f>[12]ประจำเดือนรวมเช็คไม่ต้องคีย์!H89</f>
        <v>1013821108.42</v>
      </c>
      <c r="D16" s="60">
        <f>[12]ประจำเดือนรวมเช็คไม่ต้องคีย์!H91</f>
        <v>1015826645.26</v>
      </c>
      <c r="E16" s="61" t="str">
        <f>IF(D16&gt;B16,"+","-")</f>
        <v>-</v>
      </c>
      <c r="F16" s="60">
        <f>ABS(D16-B16)</f>
        <v>12984173354.74</v>
      </c>
      <c r="G16" s="58"/>
      <c r="H16" s="21"/>
      <c r="I16" s="21"/>
      <c r="J16" s="2"/>
      <c r="K16" s="58"/>
      <c r="L16" s="2"/>
    </row>
    <row r="17" spans="1:12" ht="23.25" x14ac:dyDescent="0.5">
      <c r="A17" s="60" t="s">
        <v>28</v>
      </c>
      <c r="B17" s="68">
        <f>SUM(B9:B16)</f>
        <v>15900000000</v>
      </c>
      <c r="C17" s="68">
        <f>SUM(C9:C16)</f>
        <v>1143360147.1399999</v>
      </c>
      <c r="D17" s="68">
        <f>SUM(D9:D16)</f>
        <v>3631173252.8699999</v>
      </c>
      <c r="E17" s="69" t="str">
        <f t="shared" si="0"/>
        <v>-</v>
      </c>
      <c r="F17" s="68">
        <f t="shared" si="1"/>
        <v>12268826747.130001</v>
      </c>
      <c r="G17" s="58"/>
      <c r="H17" s="5"/>
      <c r="I17" s="2"/>
      <c r="J17" s="2"/>
      <c r="K17" s="2"/>
      <c r="L17" s="2"/>
    </row>
    <row r="18" spans="1:12" ht="23.25" x14ac:dyDescent="0.5">
      <c r="A18" s="60" t="s">
        <v>29</v>
      </c>
      <c r="B18" s="56"/>
      <c r="C18" s="56"/>
      <c r="D18" s="56"/>
      <c r="E18" s="57"/>
      <c r="F18" s="56"/>
      <c r="G18" s="58"/>
      <c r="H18" s="5"/>
      <c r="I18" s="2"/>
      <c r="J18" s="2"/>
      <c r="K18" s="2"/>
      <c r="L18" s="2"/>
    </row>
    <row r="19" spans="1:12" ht="23.25" x14ac:dyDescent="0.5">
      <c r="A19" s="60" t="s">
        <v>30</v>
      </c>
      <c r="B19" s="63">
        <v>27700000000</v>
      </c>
      <c r="C19" s="60">
        <f>[12]ประจำเดือนรวมเช็คไม่ต้องคีย์!I89</f>
        <v>2539308060.96</v>
      </c>
      <c r="D19" s="60">
        <f>[12]ประจำเดือนรวมเช็คไม่ต้องคีย์!I91</f>
        <v>23059798148.080002</v>
      </c>
      <c r="E19" s="61" t="str">
        <f t="shared" ref="E19:E29" si="2">IF(D19&gt;B19,"+","-")</f>
        <v>-</v>
      </c>
      <c r="F19" s="60">
        <f t="shared" ref="F19:F29" si="3">ABS(D19-B19)</f>
        <v>4640201851.9199982</v>
      </c>
      <c r="G19" s="58"/>
      <c r="H19" s="5"/>
      <c r="I19" s="2"/>
      <c r="J19" s="2"/>
      <c r="K19" s="2"/>
      <c r="L19" s="21"/>
    </row>
    <row r="20" spans="1:12" ht="23.25" x14ac:dyDescent="0.5">
      <c r="A20" s="60" t="s">
        <v>31</v>
      </c>
      <c r="B20" s="63">
        <v>13400000000</v>
      </c>
      <c r="C20" s="60">
        <f>[12]ประจำเดือนรวมเช็คไม่ต้องคีย์!J89</f>
        <v>1146177045.3800001</v>
      </c>
      <c r="D20" s="60">
        <f>[12]ประจำเดือนรวมเช็คไม่ต้องคีย์!J91</f>
        <v>11450152548.459999</v>
      </c>
      <c r="E20" s="70" t="str">
        <f t="shared" si="2"/>
        <v>-</v>
      </c>
      <c r="F20" s="60">
        <f t="shared" si="3"/>
        <v>1949847451.5400009</v>
      </c>
      <c r="G20" s="58"/>
      <c r="H20" s="2"/>
      <c r="I20" s="2"/>
      <c r="J20" s="2"/>
      <c r="K20" s="2"/>
      <c r="L20" s="29"/>
    </row>
    <row r="21" spans="1:12" ht="23.25" x14ac:dyDescent="0.5">
      <c r="A21" s="60" t="s">
        <v>32</v>
      </c>
      <c r="B21" s="63">
        <v>0</v>
      </c>
      <c r="C21" s="60">
        <f>[12]ประจำเดือนรวมเช็คไม่ต้องคีย์!K89</f>
        <v>0</v>
      </c>
      <c r="D21" s="60">
        <f>[12]ประจำเดือนรวมเช็คไม่ต้องคีย์!K91</f>
        <v>0</v>
      </c>
      <c r="E21" s="61" t="str">
        <f t="shared" si="2"/>
        <v>-</v>
      </c>
      <c r="F21" s="60">
        <f t="shared" si="3"/>
        <v>0</v>
      </c>
      <c r="G21" s="58"/>
      <c r="H21" s="30"/>
      <c r="I21" s="30"/>
      <c r="J21" s="30"/>
      <c r="K21" s="30"/>
      <c r="L21" s="29"/>
    </row>
    <row r="22" spans="1:12" ht="23.25" x14ac:dyDescent="0.5">
      <c r="A22" s="60" t="s">
        <v>33</v>
      </c>
      <c r="B22" s="63">
        <v>4400000000</v>
      </c>
      <c r="C22" s="60">
        <f>[12]ประจำเดือนรวมเช็คไม่ต้องคีย์!L89</f>
        <v>264442561.62</v>
      </c>
      <c r="D22" s="60">
        <f>[12]ประจำเดือนรวมเช็คไม่ต้องคีย์!L91</f>
        <v>3577936698.6500001</v>
      </c>
      <c r="E22" s="61" t="str">
        <f t="shared" si="2"/>
        <v>-</v>
      </c>
      <c r="F22" s="60">
        <f t="shared" si="3"/>
        <v>822063301.3499999</v>
      </c>
      <c r="G22" s="58"/>
      <c r="H22" s="2"/>
      <c r="I22" s="2"/>
      <c r="J22" s="2"/>
      <c r="K22" s="2"/>
      <c r="L22" s="29"/>
    </row>
    <row r="23" spans="1:12" ht="23.25" x14ac:dyDescent="0.5">
      <c r="A23" s="60" t="s">
        <v>34</v>
      </c>
      <c r="B23" s="71">
        <v>13200000000</v>
      </c>
      <c r="C23" s="60">
        <f>[12]ประจำเดือนรวมเช็คไม่ต้องคีย์!M89</f>
        <v>894745870</v>
      </c>
      <c r="D23" s="72">
        <f>[12]ประจำเดือนรวมเช็คไม่ต้องคีย์!M91</f>
        <v>12266645311</v>
      </c>
      <c r="E23" s="61" t="str">
        <f t="shared" si="2"/>
        <v>-</v>
      </c>
      <c r="F23" s="73">
        <f t="shared" si="3"/>
        <v>933354689</v>
      </c>
      <c r="G23" s="58"/>
      <c r="H23" s="2"/>
      <c r="I23" s="2"/>
      <c r="J23" s="2"/>
      <c r="K23" s="2"/>
      <c r="L23" s="29"/>
    </row>
    <row r="24" spans="1:12" ht="23.25" x14ac:dyDescent="0.5">
      <c r="A24" s="19" t="s">
        <v>35</v>
      </c>
      <c r="B24" s="71"/>
      <c r="C24" s="60"/>
      <c r="D24" s="72"/>
      <c r="E24" s="61"/>
      <c r="F24" s="73"/>
      <c r="G24" s="74"/>
      <c r="H24" s="21"/>
      <c r="I24" s="21"/>
      <c r="J24" s="21"/>
      <c r="K24" s="21"/>
      <c r="L24" s="35"/>
    </row>
    <row r="25" spans="1:12" ht="23.25" x14ac:dyDescent="0.5">
      <c r="A25" s="60" t="s">
        <v>36</v>
      </c>
      <c r="B25" s="63">
        <v>3670000000</v>
      </c>
      <c r="C25" s="60">
        <f>[12]ประจำเดือนรวมเช็คไม่ต้องคีย์!N89</f>
        <v>317646021.13999999</v>
      </c>
      <c r="D25" s="60">
        <f>[12]ประจำเดือนรวมเช็คไม่ต้องคีย์!N91</f>
        <v>3435361135.9400001</v>
      </c>
      <c r="E25" s="61" t="str">
        <f>IF(D25&gt;B25,"+","-")</f>
        <v>-</v>
      </c>
      <c r="F25" s="60">
        <f>ABS(D25-B25)</f>
        <v>234638864.05999994</v>
      </c>
      <c r="G25" s="58"/>
      <c r="H25" s="2"/>
      <c r="I25" s="2"/>
      <c r="J25" s="2"/>
      <c r="K25" s="2"/>
      <c r="L25" s="2"/>
    </row>
    <row r="26" spans="1:12" ht="23.25" x14ac:dyDescent="0.5">
      <c r="A26" s="60" t="s">
        <v>37</v>
      </c>
      <c r="B26" s="60">
        <v>4600000</v>
      </c>
      <c r="C26" s="60">
        <f>[12]ประจำเดือนรวมเช็คไม่ต้องคีย์!O89</f>
        <v>170449</v>
      </c>
      <c r="D26" s="60">
        <f>[12]ประจำเดือนรวมเช็คไม่ต้องคีย์!O91</f>
        <v>5235716</v>
      </c>
      <c r="E26" s="61" t="str">
        <f>IF(D26&gt;B26,"+","-")</f>
        <v>+</v>
      </c>
      <c r="F26" s="60">
        <f>ABS(D26-B26)</f>
        <v>635716</v>
      </c>
      <c r="G26" s="58"/>
      <c r="H26" s="2"/>
      <c r="I26" s="2"/>
      <c r="J26" s="2"/>
      <c r="K26" s="2"/>
      <c r="L26" s="2"/>
    </row>
    <row r="27" spans="1:12" ht="23.25" x14ac:dyDescent="0.5">
      <c r="A27" s="60" t="s">
        <v>38</v>
      </c>
      <c r="B27" s="60">
        <v>400000</v>
      </c>
      <c r="C27" s="60">
        <f>[12]ประจำเดือนรวมเช็คไม่ต้องคีย์!P89</f>
        <v>0</v>
      </c>
      <c r="D27" s="60">
        <f>[12]ประจำเดือนรวมเช็คไม่ต้องคีย์!P91</f>
        <v>142030</v>
      </c>
      <c r="E27" s="61" t="str">
        <f>IF(D27&gt;B27,"+","-")</f>
        <v>-</v>
      </c>
      <c r="F27" s="60">
        <f>ABS(D27-B27)</f>
        <v>257970</v>
      </c>
      <c r="G27" s="58"/>
      <c r="H27" s="2"/>
      <c r="I27" s="2"/>
      <c r="J27" s="2"/>
      <c r="K27" s="2"/>
      <c r="L27" s="2"/>
    </row>
    <row r="28" spans="1:12" ht="23.25" x14ac:dyDescent="0.5">
      <c r="A28" s="60" t="s">
        <v>39</v>
      </c>
      <c r="B28" s="60">
        <v>125000000</v>
      </c>
      <c r="C28" s="60">
        <f>[12]ประจำเดือนรวมเช็คไม่ต้องคีย์!Q89</f>
        <v>7220150</v>
      </c>
      <c r="D28" s="60">
        <f>[12]ประจำเดือนรวมเช็คไม่ต้องคีย์!Q91</f>
        <v>93712710.659999996</v>
      </c>
      <c r="E28" s="61" t="str">
        <f>IF(D28&gt;B28,"+","-")</f>
        <v>-</v>
      </c>
      <c r="F28" s="60">
        <f>ABS(D28-B28)</f>
        <v>31287289.340000004</v>
      </c>
      <c r="G28" s="58"/>
      <c r="H28" s="2"/>
      <c r="I28" s="2"/>
      <c r="J28" s="2"/>
      <c r="K28" s="2"/>
      <c r="L28" s="2"/>
    </row>
    <row r="29" spans="1:12" ht="23.25" x14ac:dyDescent="0.5">
      <c r="A29" s="60" t="s">
        <v>40</v>
      </c>
      <c r="B29" s="75">
        <f>SUM(B19:B28)</f>
        <v>62500000000</v>
      </c>
      <c r="C29" s="75">
        <f>SUM(C19:C28)</f>
        <v>5169710158.1000004</v>
      </c>
      <c r="D29" s="75">
        <f>SUM(D19:D28)</f>
        <v>53888984298.790009</v>
      </c>
      <c r="E29" s="69" t="str">
        <f t="shared" si="2"/>
        <v>-</v>
      </c>
      <c r="F29" s="68">
        <f t="shared" si="3"/>
        <v>8611015701.2099915</v>
      </c>
      <c r="G29" s="58"/>
      <c r="H29" s="2"/>
      <c r="I29" s="2"/>
      <c r="J29" s="2"/>
      <c r="K29" s="2"/>
      <c r="L29" s="2"/>
    </row>
    <row r="30" spans="1:12" ht="23.25" x14ac:dyDescent="0.5">
      <c r="A30" s="76" t="s">
        <v>41</v>
      </c>
      <c r="B30" s="77">
        <f>+B17+B29</f>
        <v>78400000000</v>
      </c>
      <c r="C30" s="77">
        <f>+C17+C29</f>
        <v>6313070305.2399998</v>
      </c>
      <c r="D30" s="77">
        <f>+D17+D29</f>
        <v>57520157551.660011</v>
      </c>
      <c r="E30" s="78" t="str">
        <f>IF(D30&gt;B30,"+","-")</f>
        <v>-</v>
      </c>
      <c r="F30" s="77">
        <f>ABS(D30-B30)</f>
        <v>20879842448.339989</v>
      </c>
      <c r="G30" s="58"/>
      <c r="H30" s="2"/>
      <c r="I30" s="2"/>
      <c r="J30" s="2"/>
      <c r="K30" s="2"/>
      <c r="L30" s="2"/>
    </row>
    <row r="31" spans="1:12" ht="23.25" x14ac:dyDescent="0.5">
      <c r="A31" s="60" t="s">
        <v>42</v>
      </c>
      <c r="B31" s="56"/>
      <c r="C31" s="56"/>
      <c r="D31" s="56"/>
      <c r="E31" s="57"/>
      <c r="F31" s="56"/>
      <c r="G31" s="58"/>
      <c r="H31" s="2"/>
      <c r="I31" s="2"/>
      <c r="J31" s="2"/>
      <c r="K31" s="2"/>
      <c r="L31" s="2"/>
    </row>
    <row r="32" spans="1:12" ht="23.25" x14ac:dyDescent="0.5">
      <c r="A32" s="60" t="s">
        <v>43</v>
      </c>
      <c r="B32" s="60"/>
      <c r="C32" s="60"/>
      <c r="D32" s="60"/>
      <c r="E32" s="61"/>
      <c r="F32" s="60"/>
      <c r="G32" s="58"/>
      <c r="H32" s="2"/>
      <c r="I32" s="2"/>
      <c r="J32" s="2"/>
      <c r="K32" s="2"/>
      <c r="L32" s="2"/>
    </row>
    <row r="33" spans="1:12" ht="23.25" x14ac:dyDescent="0.5">
      <c r="A33" s="60" t="s">
        <v>44</v>
      </c>
      <c r="B33" s="60">
        <v>1700000000</v>
      </c>
      <c r="C33" s="60">
        <f>[12]ประจำเดือนรวมเช็คไม่ต้องคีย์!S89</f>
        <v>59060840</v>
      </c>
      <c r="D33" s="60">
        <f>[12]ประจำเดือนรวมเช็คไม่ต้องคีย์!S91</f>
        <v>553562769.74000001</v>
      </c>
      <c r="E33" s="61" t="str">
        <f t="shared" ref="E33:E39" si="4">IF(D33&gt;B33,"+","-")</f>
        <v>-</v>
      </c>
      <c r="F33" s="60">
        <f t="shared" ref="F33:F39" si="5">ABS(D33-B33)</f>
        <v>1146437230.26</v>
      </c>
      <c r="G33" s="58"/>
      <c r="H33" s="46"/>
      <c r="I33" s="2"/>
      <c r="J33" s="2"/>
      <c r="K33" s="2"/>
      <c r="L33" s="21"/>
    </row>
    <row r="34" spans="1:12" ht="23.25" x14ac:dyDescent="0.5">
      <c r="A34" s="60" t="s">
        <v>45</v>
      </c>
      <c r="B34" s="60">
        <v>39800000</v>
      </c>
      <c r="C34" s="60">
        <f>[12]ประจำเดือนรวมเช็คไม่ต้องคีย์!T89</f>
        <v>3023830</v>
      </c>
      <c r="D34" s="60">
        <f>[12]ประจำเดือนรวมเช็คไม่ต้องคีย์!T91</f>
        <v>33406220</v>
      </c>
      <c r="E34" s="61" t="str">
        <f t="shared" si="4"/>
        <v>-</v>
      </c>
      <c r="F34" s="60">
        <f t="shared" si="5"/>
        <v>6393780</v>
      </c>
      <c r="G34" s="58"/>
      <c r="H34" s="2"/>
      <c r="I34" s="2"/>
      <c r="J34" s="2"/>
      <c r="K34" s="2"/>
      <c r="L34" s="2"/>
    </row>
    <row r="35" spans="1:12" ht="23.25" x14ac:dyDescent="0.5">
      <c r="A35" s="60" t="s">
        <v>46</v>
      </c>
      <c r="B35" s="60">
        <v>60000000</v>
      </c>
      <c r="C35" s="60">
        <f>[12]ประจำเดือนรวมเช็คไม่ต้องคีย์!U89</f>
        <v>3770415</v>
      </c>
      <c r="D35" s="60">
        <f>[12]ประจำเดือนรวมเช็คไม่ต้องคีย์!U91</f>
        <v>35148803.289999999</v>
      </c>
      <c r="E35" s="61" t="str">
        <f t="shared" si="4"/>
        <v>-</v>
      </c>
      <c r="F35" s="60">
        <f t="shared" si="5"/>
        <v>24851196.710000001</v>
      </c>
      <c r="G35" s="58"/>
      <c r="H35" s="2"/>
      <c r="I35" s="2"/>
      <c r="J35" s="2"/>
      <c r="K35" s="2"/>
      <c r="L35" s="2"/>
    </row>
    <row r="36" spans="1:12" ht="23.25" x14ac:dyDescent="0.5">
      <c r="A36" s="60" t="s">
        <v>47</v>
      </c>
      <c r="B36" s="60">
        <v>60000000</v>
      </c>
      <c r="C36" s="60">
        <f>[12]ประจำเดือนรวมเช็คไม่ต้องคีย์!V89</f>
        <v>4342038.62</v>
      </c>
      <c r="D36" s="60">
        <f>[12]ประจำเดือนรวมเช็คไม่ต้องคีย์!V91</f>
        <v>51015734.159999989</v>
      </c>
      <c r="E36" s="61" t="str">
        <f t="shared" si="4"/>
        <v>-</v>
      </c>
      <c r="F36" s="60">
        <f t="shared" si="5"/>
        <v>8984265.840000011</v>
      </c>
      <c r="G36" s="58"/>
      <c r="H36" s="2"/>
      <c r="I36" s="2"/>
      <c r="J36" s="2"/>
      <c r="K36" s="2"/>
      <c r="L36" s="21"/>
    </row>
    <row r="37" spans="1:12" ht="23.25" x14ac:dyDescent="0.5">
      <c r="A37" s="60" t="s">
        <v>48</v>
      </c>
      <c r="B37" s="60">
        <v>10000</v>
      </c>
      <c r="C37" s="60">
        <f>[12]ประจำเดือนรวมเช็คไม่ต้องคีย์!W89</f>
        <v>0</v>
      </c>
      <c r="D37" s="60">
        <f>[12]ประจำเดือนรวมเช็คไม่ต้องคีย์!W91</f>
        <v>2000</v>
      </c>
      <c r="E37" s="61" t="str">
        <f t="shared" si="4"/>
        <v>-</v>
      </c>
      <c r="F37" s="60">
        <f t="shared" si="5"/>
        <v>8000</v>
      </c>
      <c r="G37" s="58"/>
      <c r="H37" s="2"/>
      <c r="I37" s="2"/>
      <c r="J37" s="2"/>
      <c r="K37" s="2"/>
      <c r="L37" s="2"/>
    </row>
    <row r="38" spans="1:12" ht="23.25" x14ac:dyDescent="0.5">
      <c r="A38" s="60" t="s">
        <v>49</v>
      </c>
      <c r="B38" s="60">
        <v>79000000</v>
      </c>
      <c r="C38" s="60">
        <f>[12]ประจำเดือนรวมเช็คไม่ต้องคีย์!X89</f>
        <v>5608210</v>
      </c>
      <c r="D38" s="60">
        <f>[12]ประจำเดือนรวมเช็คไม่ต้องคีย์!X91</f>
        <v>59970207</v>
      </c>
      <c r="E38" s="61" t="str">
        <f t="shared" si="4"/>
        <v>-</v>
      </c>
      <c r="F38" s="60">
        <f t="shared" si="5"/>
        <v>19029793</v>
      </c>
      <c r="G38" s="58"/>
      <c r="H38" s="2"/>
      <c r="I38" s="2"/>
      <c r="J38" s="2"/>
      <c r="K38" s="2"/>
      <c r="L38" s="2"/>
    </row>
    <row r="39" spans="1:12" ht="23.25" x14ac:dyDescent="0.5">
      <c r="A39" s="60" t="s">
        <v>50</v>
      </c>
      <c r="B39" s="40">
        <v>900000</v>
      </c>
      <c r="C39" s="60">
        <f>+[12]ประจำเดือนรวมเช็คไม่ต้องคีย์!Y89</f>
        <v>74601</v>
      </c>
      <c r="D39" s="60">
        <f>[12]ประจำเดือนรวมเช็คไม่ต้องคีย์!Y91</f>
        <v>702361</v>
      </c>
      <c r="E39" s="61" t="str">
        <f t="shared" si="4"/>
        <v>-</v>
      </c>
      <c r="F39" s="60">
        <f t="shared" si="5"/>
        <v>197639</v>
      </c>
      <c r="G39" s="58"/>
      <c r="H39" s="2"/>
      <c r="I39" s="2"/>
      <c r="J39" s="2"/>
      <c r="K39" s="2"/>
      <c r="L39" s="2"/>
    </row>
    <row r="40" spans="1:12" ht="23.25" x14ac:dyDescent="0.5">
      <c r="A40" s="60" t="s">
        <v>51</v>
      </c>
      <c r="B40" s="41">
        <v>15000000</v>
      </c>
      <c r="C40" s="60">
        <f>+[12]ประจำเดือนรวมเช็คไม่ต้องคีย์!Z89</f>
        <v>747550</v>
      </c>
      <c r="D40" s="60">
        <f>[12]ประจำเดือนรวมเช็คไม่ต้องคีย์!Z91</f>
        <v>9875400</v>
      </c>
      <c r="E40" s="61" t="str">
        <f>IF(D40&gt;B40,"+","-")</f>
        <v>-</v>
      </c>
      <c r="F40" s="60">
        <f>ABS(D40-B40)</f>
        <v>5124600</v>
      </c>
      <c r="G40" s="58"/>
      <c r="H40" s="2"/>
      <c r="I40" s="2"/>
      <c r="J40" s="2"/>
      <c r="K40" s="2"/>
      <c r="L40" s="2"/>
    </row>
    <row r="41" spans="1:12" ht="23.25" x14ac:dyDescent="0.5">
      <c r="A41" s="60" t="s">
        <v>52</v>
      </c>
      <c r="B41" s="60">
        <v>200000</v>
      </c>
      <c r="C41" s="60">
        <f>+[12]ประจำเดือนรวมเช็คไม่ต้องคีย์!AA89</f>
        <v>49250</v>
      </c>
      <c r="D41" s="60">
        <f>+[12]ประจำเดือนรวมเช็คไม่ต้องคีย์!AA91</f>
        <v>81000</v>
      </c>
      <c r="E41" s="61" t="str">
        <f t="shared" ref="E41:E49" si="6">IF(D41&gt;B41,"+","-")</f>
        <v>-</v>
      </c>
      <c r="F41" s="60">
        <f t="shared" ref="F41:F49" si="7">ABS(D41-B41)</f>
        <v>119000</v>
      </c>
      <c r="G41" s="58"/>
      <c r="H41" s="2"/>
      <c r="I41" s="2"/>
      <c r="J41" s="2"/>
      <c r="K41" s="2"/>
      <c r="L41" s="21"/>
    </row>
    <row r="42" spans="1:12" ht="23.25" x14ac:dyDescent="0.5">
      <c r="A42" s="60" t="s">
        <v>53</v>
      </c>
      <c r="B42" s="60">
        <v>90000</v>
      </c>
      <c r="C42" s="60">
        <f>+[12]ประจำเดือนรวมเช็คไม่ต้องคีย์!AB89</f>
        <v>14625</v>
      </c>
      <c r="D42" s="60">
        <f>+[12]ประจำเดือนรวมเช็คไม่ต้องคีย์!AB91</f>
        <v>46000</v>
      </c>
      <c r="E42" s="61" t="str">
        <f t="shared" si="6"/>
        <v>-</v>
      </c>
      <c r="F42" s="60">
        <f t="shared" si="7"/>
        <v>44000</v>
      </c>
      <c r="G42" s="58"/>
      <c r="H42" s="2"/>
      <c r="I42" s="2"/>
      <c r="J42" s="2"/>
      <c r="K42" s="2"/>
      <c r="L42" s="21"/>
    </row>
    <row r="43" spans="1:12" ht="23.25" x14ac:dyDescent="0.5">
      <c r="A43" s="60" t="s">
        <v>54</v>
      </c>
      <c r="B43" s="60"/>
      <c r="C43" s="60">
        <f>+[12]ประจำเดือนรวมเช็คไม่ต้องคีย์!AC89</f>
        <v>0</v>
      </c>
      <c r="D43" s="60">
        <f>+[12]ประจำเดือนรวมเช็คไม่ต้องคีย์!AC91</f>
        <v>0</v>
      </c>
      <c r="E43" s="61" t="str">
        <f t="shared" si="6"/>
        <v>-</v>
      </c>
      <c r="F43" s="60">
        <f t="shared" si="7"/>
        <v>0</v>
      </c>
      <c r="G43" s="58"/>
      <c r="H43" s="2"/>
      <c r="I43" s="2"/>
      <c r="J43" s="2"/>
      <c r="K43" s="2"/>
      <c r="L43" s="21"/>
    </row>
    <row r="44" spans="1:12" ht="23.25" x14ac:dyDescent="0.5">
      <c r="A44" s="60" t="s">
        <v>55</v>
      </c>
      <c r="B44" s="60"/>
      <c r="C44" s="60">
        <f>+[12]ประจำเดือนรวมเช็คไม่ต้องคีย์!AD89</f>
        <v>0</v>
      </c>
      <c r="D44" s="60">
        <f>+[12]ประจำเดือนรวมเช็คไม่ต้องคีย์!AD91</f>
        <v>0</v>
      </c>
      <c r="E44" s="61" t="str">
        <f t="shared" si="6"/>
        <v>-</v>
      </c>
      <c r="F44" s="60">
        <f t="shared" si="7"/>
        <v>0</v>
      </c>
      <c r="G44" s="58"/>
      <c r="H44" s="2"/>
      <c r="I44" s="2"/>
      <c r="J44" s="2"/>
      <c r="K44" s="2"/>
      <c r="L44" s="21"/>
    </row>
    <row r="45" spans="1:12" ht="23.25" x14ac:dyDescent="0.5">
      <c r="A45" s="60" t="s">
        <v>56</v>
      </c>
      <c r="B45" s="60"/>
      <c r="C45" s="60">
        <f>+[12]ประจำเดือนรวมเช็คไม่ต้องคีย์!AE89</f>
        <v>0</v>
      </c>
      <c r="D45" s="60">
        <f>+[12]ประจำเดือนรวมเช็คไม่ต้องคีย์!AE91</f>
        <v>0</v>
      </c>
      <c r="E45" s="61" t="str">
        <f t="shared" si="6"/>
        <v>-</v>
      </c>
      <c r="F45" s="60">
        <f t="shared" si="7"/>
        <v>0</v>
      </c>
      <c r="G45" s="58"/>
      <c r="H45" s="2"/>
      <c r="I45" s="2"/>
      <c r="J45" s="2"/>
      <c r="K45" s="2"/>
      <c r="L45" s="21"/>
    </row>
    <row r="46" spans="1:12" ht="23.25" x14ac:dyDescent="0.5">
      <c r="A46" s="60" t="s">
        <v>57</v>
      </c>
      <c r="B46" s="60"/>
      <c r="C46" s="60">
        <f>+[12]ประจำเดือนรวมเช็คไม่ต้องคีย์!AF89</f>
        <v>0</v>
      </c>
      <c r="D46" s="60">
        <f>+[12]ประจำเดือนรวมเช็คไม่ต้องคีย์!AF91</f>
        <v>0</v>
      </c>
      <c r="E46" s="61" t="str">
        <f t="shared" si="6"/>
        <v>-</v>
      </c>
      <c r="F46" s="60">
        <f t="shared" si="7"/>
        <v>0</v>
      </c>
      <c r="G46" s="58"/>
      <c r="H46" s="2"/>
      <c r="I46" s="2"/>
      <c r="J46" s="2"/>
      <c r="K46" s="2"/>
      <c r="L46" s="21"/>
    </row>
    <row r="47" spans="1:12" ht="23.25" x14ac:dyDescent="0.5">
      <c r="A47" s="60" t="s">
        <v>58</v>
      </c>
      <c r="B47" s="60"/>
      <c r="C47" s="60">
        <f>+[12]ประจำเดือนรวมเช็คไม่ต้องคีย์!AG89</f>
        <v>0</v>
      </c>
      <c r="D47" s="60">
        <f>+[12]ประจำเดือนรวมเช็คไม่ต้องคีย์!AG91</f>
        <v>0</v>
      </c>
      <c r="E47" s="61" t="str">
        <f t="shared" si="6"/>
        <v>-</v>
      </c>
      <c r="F47" s="60">
        <f t="shared" si="7"/>
        <v>0</v>
      </c>
      <c r="G47" s="58"/>
      <c r="H47" s="2"/>
      <c r="I47" s="2"/>
      <c r="J47" s="2"/>
      <c r="K47" s="2"/>
      <c r="L47" s="21"/>
    </row>
    <row r="48" spans="1:12" ht="23.25" x14ac:dyDescent="0.5">
      <c r="A48" s="60" t="s">
        <v>59</v>
      </c>
      <c r="B48" s="60"/>
      <c r="C48" s="60">
        <f>+[12]ประจำเดือนรวมเช็คไม่ต้องคีย์!AH89</f>
        <v>0</v>
      </c>
      <c r="D48" s="60">
        <f>+[12]ประจำเดือนรวมเช็คไม่ต้องคีย์!AH91</f>
        <v>0</v>
      </c>
      <c r="E48" s="61" t="str">
        <f t="shared" si="6"/>
        <v>-</v>
      </c>
      <c r="F48" s="60">
        <f t="shared" si="7"/>
        <v>0</v>
      </c>
      <c r="G48" s="58"/>
      <c r="H48" s="2"/>
      <c r="I48" s="2"/>
      <c r="J48" s="2"/>
      <c r="K48" s="2"/>
      <c r="L48" s="21"/>
    </row>
    <row r="49" spans="1:12" ht="23.25" x14ac:dyDescent="0.5">
      <c r="A49" s="60" t="s">
        <v>60</v>
      </c>
      <c r="B49" s="68">
        <f>SUM(B41:B48,B33:B40)</f>
        <v>1955000000</v>
      </c>
      <c r="C49" s="68">
        <f>SUM(C33:C42)</f>
        <v>76691359.620000005</v>
      </c>
      <c r="D49" s="68">
        <f>SUM(D33:D42)</f>
        <v>743810495.18999994</v>
      </c>
      <c r="E49" s="69" t="str">
        <f t="shared" si="6"/>
        <v>-</v>
      </c>
      <c r="F49" s="68">
        <f t="shared" si="7"/>
        <v>1211189504.8099999</v>
      </c>
      <c r="G49" s="58"/>
      <c r="H49" s="2"/>
      <c r="I49" s="2"/>
      <c r="J49" s="2"/>
      <c r="K49" s="2"/>
      <c r="L49" s="2"/>
    </row>
    <row r="50" spans="1:12" ht="23.25" x14ac:dyDescent="0.5">
      <c r="A50" s="72"/>
      <c r="B50" s="41"/>
      <c r="C50" s="72"/>
      <c r="D50" s="72"/>
      <c r="E50" s="79"/>
      <c r="F50" s="72"/>
      <c r="G50" s="58"/>
      <c r="H50" s="21"/>
      <c r="I50" s="21"/>
      <c r="J50" s="21"/>
      <c r="K50" s="21"/>
      <c r="L50" s="2"/>
    </row>
    <row r="51" spans="1:12" ht="23.25" x14ac:dyDescent="0.5">
      <c r="A51" s="72"/>
      <c r="B51" s="41"/>
      <c r="C51" s="72"/>
      <c r="D51" s="72"/>
      <c r="E51" s="79"/>
      <c r="F51" s="72"/>
      <c r="G51" s="58"/>
      <c r="H51" s="21"/>
      <c r="I51" s="21"/>
      <c r="J51" s="21"/>
      <c r="K51" s="21"/>
      <c r="L51" s="2"/>
    </row>
    <row r="52" spans="1:12" ht="23.25" x14ac:dyDescent="0.5">
      <c r="A52" s="72"/>
      <c r="B52" s="41"/>
      <c r="C52" s="72"/>
      <c r="D52" s="72"/>
      <c r="E52" s="79"/>
      <c r="F52" s="72"/>
      <c r="G52" s="58"/>
      <c r="H52" s="2"/>
      <c r="I52" s="2"/>
      <c r="J52" s="2"/>
      <c r="K52" s="2"/>
      <c r="L52" s="2"/>
    </row>
    <row r="53" spans="1:12" ht="23.25" x14ac:dyDescent="0.45">
      <c r="A53" s="1" t="s">
        <v>61</v>
      </c>
      <c r="B53" s="1"/>
      <c r="C53" s="1"/>
      <c r="D53" s="1"/>
      <c r="E53" s="1"/>
      <c r="F53" s="1"/>
      <c r="G53" s="58"/>
      <c r="H53" s="2"/>
      <c r="I53" s="2"/>
      <c r="J53" s="2"/>
      <c r="K53" s="2"/>
      <c r="L53" s="2"/>
    </row>
    <row r="54" spans="1:12" ht="23.25" x14ac:dyDescent="0.45">
      <c r="A54" s="1"/>
      <c r="B54" s="1"/>
      <c r="C54" s="1"/>
      <c r="D54" s="1"/>
      <c r="E54" s="1"/>
      <c r="F54" s="1"/>
      <c r="G54" s="58"/>
      <c r="H54" s="2"/>
      <c r="I54" s="2"/>
      <c r="J54" s="2"/>
      <c r="K54" s="2"/>
      <c r="L54" s="2"/>
    </row>
    <row r="55" spans="1:12" ht="23.25" x14ac:dyDescent="0.5">
      <c r="A55" s="4" t="s">
        <v>2</v>
      </c>
      <c r="B55" s="4" t="s">
        <v>3</v>
      </c>
      <c r="C55" s="4" t="s">
        <v>4</v>
      </c>
      <c r="D55" s="4" t="s">
        <v>5</v>
      </c>
      <c r="E55" s="4" t="s">
        <v>6</v>
      </c>
      <c r="F55" s="4" t="s">
        <v>7</v>
      </c>
      <c r="G55" s="58"/>
      <c r="H55" s="2"/>
      <c r="I55" s="2"/>
      <c r="J55" s="2"/>
      <c r="K55" s="2"/>
      <c r="L55" s="21"/>
    </row>
    <row r="56" spans="1:12" ht="23.25" x14ac:dyDescent="0.5">
      <c r="A56" s="7"/>
      <c r="B56" s="7" t="str">
        <f>+B5</f>
        <v>ปี 2563</v>
      </c>
      <c r="C56" s="7"/>
      <c r="D56" s="7"/>
      <c r="E56" s="7" t="s">
        <v>9</v>
      </c>
      <c r="F56" s="7" t="s">
        <v>62</v>
      </c>
      <c r="G56" s="58"/>
      <c r="H56" s="2"/>
      <c r="I56" s="2"/>
      <c r="J56" s="2"/>
      <c r="K56" s="2"/>
      <c r="L56" s="21"/>
    </row>
    <row r="57" spans="1:12" ht="23.25" x14ac:dyDescent="0.5">
      <c r="A57" s="60" t="s">
        <v>63</v>
      </c>
      <c r="B57" s="60"/>
      <c r="C57" s="60"/>
      <c r="D57" s="60"/>
      <c r="E57" s="61"/>
      <c r="F57" s="60"/>
      <c r="G57" s="58"/>
      <c r="H57" s="2"/>
      <c r="I57" s="2"/>
      <c r="J57" s="2"/>
      <c r="K57" s="2"/>
      <c r="L57" s="2"/>
    </row>
    <row r="58" spans="1:12" ht="23.25" x14ac:dyDescent="0.5">
      <c r="A58" s="60" t="s">
        <v>64</v>
      </c>
      <c r="B58" s="60">
        <v>114000000</v>
      </c>
      <c r="C58" s="60">
        <f>[12]ประจำเดือนรวมเช็คไม่ต้องคีย์!AI89</f>
        <v>11479033.600000001</v>
      </c>
      <c r="D58" s="60">
        <f>[12]ประจำเดือนรวมเช็คไม่ต้องคีย์!AI91</f>
        <v>127648164.15000001</v>
      </c>
      <c r="E58" s="61" t="str">
        <f>IF(D58&gt;B58,"+","-")</f>
        <v>+</v>
      </c>
      <c r="F58" s="60">
        <f>ABS(D58-B58)</f>
        <v>13648164.150000006</v>
      </c>
      <c r="G58" s="58"/>
      <c r="H58" s="2"/>
      <c r="I58" s="2"/>
      <c r="J58" s="2"/>
      <c r="K58" s="2"/>
      <c r="L58" s="2"/>
    </row>
    <row r="59" spans="1:12" ht="23.25" x14ac:dyDescent="0.5">
      <c r="A59" s="60" t="s">
        <v>65</v>
      </c>
      <c r="B59" s="60"/>
      <c r="C59" s="60"/>
      <c r="D59" s="60"/>
      <c r="E59" s="61"/>
      <c r="F59" s="60"/>
      <c r="G59" s="58"/>
      <c r="H59" s="2"/>
      <c r="I59" s="2"/>
      <c r="J59" s="2"/>
      <c r="K59" s="2"/>
      <c r="L59" s="2"/>
    </row>
    <row r="60" spans="1:12" ht="23.25" x14ac:dyDescent="0.5">
      <c r="A60" s="60" t="s">
        <v>66</v>
      </c>
      <c r="B60" s="60">
        <v>15000000</v>
      </c>
      <c r="C60" s="60">
        <f>[12]ประจำเดือนรวมเช็คไม่ต้องคีย์!AJ89</f>
        <v>1778865</v>
      </c>
      <c r="D60" s="60">
        <f>[12]ประจำเดือนรวมเช็คไม่ต้องคีย์!AJ91</f>
        <v>19311064</v>
      </c>
      <c r="E60" s="61" t="str">
        <f t="shared" ref="E60:E66" si="8">IF(D60&gt;B60,"+","-")</f>
        <v>+</v>
      </c>
      <c r="F60" s="60">
        <f t="shared" ref="F60:F66" si="9">ABS(D60-B60)</f>
        <v>4311064</v>
      </c>
      <c r="G60" s="58"/>
      <c r="H60" s="2"/>
      <c r="I60" s="2"/>
      <c r="J60" s="2"/>
      <c r="K60" s="2"/>
      <c r="L60" s="2"/>
    </row>
    <row r="61" spans="1:12" ht="23.25" x14ac:dyDescent="0.5">
      <c r="A61" s="60" t="s">
        <v>67</v>
      </c>
      <c r="B61" s="60"/>
      <c r="C61" s="60"/>
      <c r="D61" s="60"/>
      <c r="E61" s="61"/>
      <c r="F61" s="60"/>
      <c r="G61" s="58"/>
      <c r="H61" s="2"/>
      <c r="I61" s="2"/>
      <c r="J61" s="2"/>
      <c r="K61" s="2"/>
      <c r="L61" s="2"/>
    </row>
    <row r="62" spans="1:12" ht="23.25" x14ac:dyDescent="0.5">
      <c r="A62" s="60" t="s">
        <v>68</v>
      </c>
      <c r="B62" s="60">
        <v>200000</v>
      </c>
      <c r="C62" s="60">
        <f>[12]ประจำเดือนรวมเช็คไม่ต้องคีย์!AK89</f>
        <v>9095</v>
      </c>
      <c r="D62" s="60">
        <f>[12]ประจำเดือนรวมเช็คไม่ต้องคีย์!AK91</f>
        <v>159070</v>
      </c>
      <c r="E62" s="61" t="str">
        <f t="shared" si="8"/>
        <v>-</v>
      </c>
      <c r="F62" s="60">
        <f t="shared" si="9"/>
        <v>40930</v>
      </c>
      <c r="G62" s="58"/>
      <c r="H62" s="2"/>
      <c r="I62" s="2"/>
      <c r="J62" s="2"/>
      <c r="K62" s="2"/>
      <c r="L62" s="2"/>
    </row>
    <row r="63" spans="1:12" ht="23.25" x14ac:dyDescent="0.5">
      <c r="A63" s="60" t="s">
        <v>69</v>
      </c>
      <c r="B63" s="60">
        <v>1000000</v>
      </c>
      <c r="C63" s="60">
        <f>[12]ประจำเดือนรวมเช็คไม่ต้องคีย์!AL89</f>
        <v>185150</v>
      </c>
      <c r="D63" s="60">
        <f>[12]ประจำเดือนรวมเช็คไม่ต้องคีย์!AL91</f>
        <v>2719400</v>
      </c>
      <c r="E63" s="61" t="str">
        <f t="shared" si="8"/>
        <v>+</v>
      </c>
      <c r="F63" s="60">
        <f t="shared" si="9"/>
        <v>1719400</v>
      </c>
      <c r="G63" s="58"/>
      <c r="H63" s="2"/>
      <c r="I63" s="2"/>
      <c r="J63" s="2"/>
      <c r="K63" s="2"/>
      <c r="L63" s="2"/>
    </row>
    <row r="64" spans="1:12" ht="23.25" x14ac:dyDescent="0.5">
      <c r="A64" s="60" t="s">
        <v>70</v>
      </c>
      <c r="B64" s="60">
        <v>300000</v>
      </c>
      <c r="C64" s="60">
        <f>[12]ประจำเดือนรวมเช็คไม่ต้องคีย์!AM89</f>
        <v>4500</v>
      </c>
      <c r="D64" s="60">
        <f>[12]ประจำเดือนรวมเช็คไม่ต้องคีย์!AM91</f>
        <v>168500</v>
      </c>
      <c r="E64" s="61" t="str">
        <f t="shared" si="8"/>
        <v>-</v>
      </c>
      <c r="F64" s="60">
        <f t="shared" si="9"/>
        <v>131500</v>
      </c>
      <c r="G64" s="58"/>
      <c r="H64" s="2"/>
      <c r="I64" s="2"/>
      <c r="J64" s="2"/>
      <c r="K64" s="2"/>
      <c r="L64" s="2"/>
    </row>
    <row r="65" spans="1:12" ht="23.25" x14ac:dyDescent="0.5">
      <c r="A65" s="60" t="s">
        <v>71</v>
      </c>
      <c r="B65" s="60">
        <v>500000</v>
      </c>
      <c r="C65" s="60">
        <f>+[12]ประจำเดือนรวมเช็คไม่ต้องคีย์!AN89</f>
        <v>92500</v>
      </c>
      <c r="D65" s="60">
        <f>[12]ประจำเดือนรวมเช็คไม่ต้องคีย์!AN91</f>
        <v>1337970</v>
      </c>
      <c r="E65" s="61" t="str">
        <f t="shared" si="8"/>
        <v>+</v>
      </c>
      <c r="F65" s="60">
        <f t="shared" si="9"/>
        <v>837970</v>
      </c>
      <c r="G65" s="58"/>
      <c r="H65" s="2"/>
      <c r="I65" s="2"/>
      <c r="J65" s="2"/>
      <c r="K65" s="2"/>
      <c r="L65" s="2"/>
    </row>
    <row r="66" spans="1:12" ht="23.25" x14ac:dyDescent="0.5">
      <c r="A66" s="60" t="s">
        <v>72</v>
      </c>
      <c r="B66" s="60">
        <v>8000000</v>
      </c>
      <c r="C66" s="60">
        <f>+[12]ประจำเดือนรวมเช็คไม่ต้องคีย์!AO89</f>
        <v>1132107</v>
      </c>
      <c r="D66" s="60">
        <f>[12]ประจำเดือนรวมเช็คไม่ต้องคีย์!AO91</f>
        <v>12914182.4</v>
      </c>
      <c r="E66" s="61" t="str">
        <f t="shared" si="8"/>
        <v>+</v>
      </c>
      <c r="F66" s="60">
        <f t="shared" si="9"/>
        <v>4914182.4000000004</v>
      </c>
      <c r="G66" s="58"/>
      <c r="H66" s="2"/>
      <c r="I66" s="2"/>
      <c r="J66" s="2"/>
      <c r="K66" s="2"/>
      <c r="L66" s="2"/>
    </row>
    <row r="67" spans="1:12" ht="23.25" x14ac:dyDescent="0.5">
      <c r="A67" s="60" t="s">
        <v>73</v>
      </c>
      <c r="B67" s="60"/>
      <c r="C67" s="60"/>
      <c r="D67" s="60"/>
      <c r="E67" s="61"/>
      <c r="F67" s="60"/>
      <c r="G67" s="58"/>
      <c r="H67" s="21"/>
      <c r="I67" s="21"/>
      <c r="J67" s="21"/>
      <c r="K67" s="21"/>
      <c r="L67" s="2"/>
    </row>
    <row r="68" spans="1:12" ht="23.25" x14ac:dyDescent="0.5">
      <c r="A68" s="60" t="s">
        <v>74</v>
      </c>
      <c r="B68" s="68">
        <f>SUM(B58:B66)</f>
        <v>139000000</v>
      </c>
      <c r="C68" s="68">
        <f>SUM(C58:C66)</f>
        <v>14681250.600000001</v>
      </c>
      <c r="D68" s="68">
        <f>SUM(D58:D66)</f>
        <v>164258350.55000001</v>
      </c>
      <c r="E68" s="69" t="str">
        <f>IF(D68&gt;B68,"+","-")</f>
        <v>+</v>
      </c>
      <c r="F68" s="68">
        <f>ABS(D68-B68)</f>
        <v>25258350.550000012</v>
      </c>
      <c r="G68" s="58"/>
      <c r="H68" s="2"/>
      <c r="I68" s="2"/>
      <c r="J68" s="2"/>
      <c r="K68" s="2"/>
      <c r="L68" s="2"/>
    </row>
    <row r="69" spans="1:12" ht="23.25" x14ac:dyDescent="0.5">
      <c r="A69" s="60" t="s">
        <v>75</v>
      </c>
      <c r="B69" s="60"/>
      <c r="C69" s="60"/>
      <c r="D69" s="60"/>
      <c r="E69" s="61"/>
      <c r="F69" s="60"/>
      <c r="G69" s="58"/>
      <c r="H69" s="2"/>
      <c r="I69" s="2"/>
      <c r="J69" s="2"/>
      <c r="K69" s="2"/>
      <c r="L69" s="2"/>
    </row>
    <row r="70" spans="1:12" ht="23.25" x14ac:dyDescent="0.5">
      <c r="A70" s="60" t="s">
        <v>76</v>
      </c>
      <c r="B70" s="60">
        <v>100000000</v>
      </c>
      <c r="C70" s="60">
        <f>[12]ประจำเดือนรวมเช็คไม่ต้องคีย์!AP89</f>
        <v>10183156</v>
      </c>
      <c r="D70" s="60">
        <f>[12]ประจำเดือนรวมเช็คไม่ต้องคีย์!AP91</f>
        <v>110667642.25</v>
      </c>
      <c r="E70" s="61" t="str">
        <f>IF(D70&gt;B70,"+","-")</f>
        <v>+</v>
      </c>
      <c r="F70" s="60">
        <f>ABS(D70-B70)</f>
        <v>10667642.25</v>
      </c>
      <c r="G70" s="58"/>
      <c r="H70" s="2"/>
      <c r="I70" s="2"/>
      <c r="J70" s="2"/>
      <c r="K70" s="2"/>
      <c r="L70" s="2"/>
    </row>
    <row r="71" spans="1:12" ht="23.25" x14ac:dyDescent="0.5">
      <c r="A71" s="60" t="s">
        <v>77</v>
      </c>
      <c r="B71" s="68">
        <f>B70</f>
        <v>100000000</v>
      </c>
      <c r="C71" s="68">
        <f>C70</f>
        <v>10183156</v>
      </c>
      <c r="D71" s="68">
        <f>D70</f>
        <v>110667642.25</v>
      </c>
      <c r="E71" s="69" t="str">
        <f t="shared" ref="E71:E88" si="10">IF(D71&gt;B71,"+","-")</f>
        <v>+</v>
      </c>
      <c r="F71" s="68">
        <f>ABS(D71-B71)</f>
        <v>10667642.25</v>
      </c>
      <c r="G71" s="58"/>
      <c r="H71" s="2"/>
      <c r="I71" s="2"/>
      <c r="J71" s="2"/>
      <c r="K71" s="2"/>
      <c r="L71" s="21"/>
    </row>
    <row r="72" spans="1:12" ht="23.25" x14ac:dyDescent="0.5">
      <c r="A72" s="60" t="s">
        <v>78</v>
      </c>
      <c r="B72" s="60"/>
      <c r="C72" s="60"/>
      <c r="D72" s="60"/>
      <c r="E72" s="61"/>
      <c r="F72" s="60"/>
      <c r="G72" s="58"/>
      <c r="H72" s="21"/>
      <c r="I72" s="21"/>
      <c r="J72" s="21"/>
      <c r="K72" s="21"/>
      <c r="L72" s="2"/>
    </row>
    <row r="73" spans="1:12" ht="23.25" x14ac:dyDescent="0.5">
      <c r="A73" s="60" t="s">
        <v>79</v>
      </c>
      <c r="B73" s="60">
        <v>0</v>
      </c>
      <c r="C73" s="60">
        <f>[12]ประจำเดือนรวมเช็คไม่ต้องคีย์!AQ89</f>
        <v>0</v>
      </c>
      <c r="D73" s="60">
        <f>[12]ประจำเดือนรวมเช็คไม่ต้องคีย์!AQ91</f>
        <v>0</v>
      </c>
      <c r="E73" s="61" t="str">
        <f t="shared" si="10"/>
        <v>-</v>
      </c>
      <c r="F73" s="60">
        <f t="shared" ref="F73:F88" si="11">ABS(D73-B73)</f>
        <v>0</v>
      </c>
      <c r="G73" s="58"/>
      <c r="H73" s="2"/>
      <c r="I73" s="2"/>
      <c r="J73" s="2"/>
      <c r="K73" s="2"/>
      <c r="L73" s="2"/>
    </row>
    <row r="74" spans="1:12" ht="23.25" x14ac:dyDescent="0.5">
      <c r="A74" s="60" t="s">
        <v>80</v>
      </c>
      <c r="B74" s="60">
        <v>10000000</v>
      </c>
      <c r="C74" s="60">
        <f>[12]ประจำเดือนรวมเช็คไม่ต้องคีย์!AR89</f>
        <v>1638019</v>
      </c>
      <c r="D74" s="60">
        <f>[12]ประจำเดือนรวมเช็คไม่ต้องคีย์!AR91</f>
        <v>15329305</v>
      </c>
      <c r="E74" s="61" t="str">
        <f t="shared" si="10"/>
        <v>+</v>
      </c>
      <c r="F74" s="60">
        <f t="shared" si="11"/>
        <v>5329305</v>
      </c>
      <c r="G74" s="58"/>
      <c r="H74" s="2"/>
      <c r="I74" s="2"/>
      <c r="J74" s="2"/>
      <c r="K74" s="2"/>
      <c r="L74" s="2"/>
    </row>
    <row r="75" spans="1:12" ht="23.25" x14ac:dyDescent="0.5">
      <c r="A75" s="60" t="s">
        <v>81</v>
      </c>
      <c r="B75" s="60">
        <v>500000</v>
      </c>
      <c r="C75" s="60">
        <f>[12]ประจำเดือนรวมเช็คไม่ต้องคีย์!AS89</f>
        <v>32050</v>
      </c>
      <c r="D75" s="60">
        <f>[12]ประจำเดือนรวมเช็คไม่ต้องคีย์!AS91</f>
        <v>263484</v>
      </c>
      <c r="E75" s="61" t="str">
        <f t="shared" si="10"/>
        <v>-</v>
      </c>
      <c r="F75" s="60">
        <f t="shared" si="11"/>
        <v>236516</v>
      </c>
      <c r="G75" s="58"/>
      <c r="H75" s="2"/>
      <c r="I75" s="2"/>
      <c r="J75" s="2"/>
      <c r="K75" s="2"/>
      <c r="L75" s="2"/>
    </row>
    <row r="76" spans="1:12" ht="23.25" x14ac:dyDescent="0.5">
      <c r="A76" s="60" t="s">
        <v>82</v>
      </c>
      <c r="B76" s="60">
        <v>1000000</v>
      </c>
      <c r="C76" s="60">
        <f>[12]ประจำเดือนรวมเช็คไม่ต้องคีย์!AT89</f>
        <v>38780</v>
      </c>
      <c r="D76" s="60">
        <f>[12]ประจำเดือนรวมเช็คไม่ต้องคีย์!AT91</f>
        <v>453560</v>
      </c>
      <c r="E76" s="61" t="str">
        <f t="shared" si="10"/>
        <v>-</v>
      </c>
      <c r="F76" s="60">
        <f t="shared" si="11"/>
        <v>546440</v>
      </c>
      <c r="G76" s="58"/>
      <c r="H76" s="2"/>
      <c r="I76" s="2"/>
      <c r="J76" s="2"/>
      <c r="K76" s="2"/>
      <c r="L76" s="21"/>
    </row>
    <row r="77" spans="1:12" ht="23.25" x14ac:dyDescent="0.5">
      <c r="A77" s="60" t="s">
        <v>83</v>
      </c>
      <c r="B77" s="60">
        <v>4500000</v>
      </c>
      <c r="C77" s="60">
        <f>[12]ประจำเดือนรวมเช็คไม่ต้องคีย์!AU89</f>
        <v>234490</v>
      </c>
      <c r="D77" s="60">
        <f>[12]ประจำเดือนรวมเช็คไม่ต้องคีย์!AU91</f>
        <v>3717638</v>
      </c>
      <c r="E77" s="61" t="str">
        <f t="shared" si="10"/>
        <v>-</v>
      </c>
      <c r="F77" s="60">
        <f t="shared" si="11"/>
        <v>782362</v>
      </c>
      <c r="G77" s="58"/>
      <c r="H77" s="21"/>
      <c r="I77" s="21"/>
      <c r="J77" s="21"/>
      <c r="K77" s="21"/>
      <c r="L77" s="2"/>
    </row>
    <row r="78" spans="1:12" ht="23.25" x14ac:dyDescent="0.5">
      <c r="A78" s="60" t="s">
        <v>84</v>
      </c>
      <c r="B78" s="60">
        <v>4000000</v>
      </c>
      <c r="C78" s="60">
        <f>[12]ประจำเดือนรวมเช็คไม่ต้องคีย์!AV89</f>
        <v>45800</v>
      </c>
      <c r="D78" s="60">
        <f>[12]ประจำเดือนรวมเช็คไม่ต้องคีย์!AV91</f>
        <v>1377750</v>
      </c>
      <c r="E78" s="61" t="str">
        <f t="shared" si="10"/>
        <v>-</v>
      </c>
      <c r="F78" s="60">
        <f t="shared" si="11"/>
        <v>2622250</v>
      </c>
      <c r="G78" s="58"/>
      <c r="H78" s="2"/>
      <c r="I78" s="2"/>
      <c r="J78" s="2"/>
      <c r="K78" s="2"/>
      <c r="L78" s="2"/>
    </row>
    <row r="79" spans="1:12" ht="23.25" x14ac:dyDescent="0.5">
      <c r="A79" s="60" t="s">
        <v>85</v>
      </c>
      <c r="B79" s="60">
        <v>100000</v>
      </c>
      <c r="C79" s="60">
        <f>[12]ประจำเดือนรวมเช็คไม่ต้องคีย์!AW89</f>
        <v>0</v>
      </c>
      <c r="D79" s="60">
        <f>[12]ประจำเดือนรวมเช็คไม่ต้องคีย์!AW91</f>
        <v>22200</v>
      </c>
      <c r="E79" s="61" t="str">
        <f t="shared" si="10"/>
        <v>-</v>
      </c>
      <c r="F79" s="60">
        <f t="shared" si="11"/>
        <v>77800</v>
      </c>
      <c r="G79" s="58"/>
      <c r="H79" s="2"/>
      <c r="I79" s="2"/>
      <c r="J79" s="2"/>
      <c r="K79" s="2"/>
      <c r="L79" s="2"/>
    </row>
    <row r="80" spans="1:12" ht="23.25" x14ac:dyDescent="0.5">
      <c r="A80" s="60" t="s">
        <v>86</v>
      </c>
      <c r="B80" s="60">
        <v>6430000</v>
      </c>
      <c r="C80" s="60">
        <f>[12]ประจำเดือนรวมเช็คไม่ต้องคีย์!AX89</f>
        <v>240150</v>
      </c>
      <c r="D80" s="60">
        <f>[12]ประจำเดือนรวมเช็คไม่ต้องคีย์!AX91</f>
        <v>5446482</v>
      </c>
      <c r="E80" s="61" t="str">
        <f t="shared" si="10"/>
        <v>-</v>
      </c>
      <c r="F80" s="60">
        <f t="shared" si="11"/>
        <v>983518</v>
      </c>
      <c r="G80" s="58"/>
      <c r="H80" s="2"/>
      <c r="I80" s="2"/>
      <c r="J80" s="2"/>
      <c r="K80" s="2"/>
      <c r="L80" s="2"/>
    </row>
    <row r="81" spans="1:12" ht="23.25" x14ac:dyDescent="0.5">
      <c r="A81" s="60" t="s">
        <v>87</v>
      </c>
      <c r="B81" s="60">
        <v>10000000</v>
      </c>
      <c r="C81" s="60">
        <f>[12]ประจำเดือนรวมเช็คไม่ต้องคีย์!AY89</f>
        <v>743410</v>
      </c>
      <c r="D81" s="60">
        <f>[12]ประจำเดือนรวมเช็คไม่ต้องคีย์!AY91</f>
        <v>11129940</v>
      </c>
      <c r="E81" s="61" t="str">
        <f t="shared" si="10"/>
        <v>+</v>
      </c>
      <c r="F81" s="60">
        <f t="shared" si="11"/>
        <v>1129940</v>
      </c>
      <c r="G81" s="58"/>
      <c r="H81" s="2"/>
      <c r="I81" s="2"/>
      <c r="J81" s="2"/>
      <c r="K81" s="2"/>
      <c r="L81" s="21"/>
    </row>
    <row r="82" spans="1:12" ht="23.25" x14ac:dyDescent="0.5">
      <c r="A82" s="60" t="s">
        <v>88</v>
      </c>
      <c r="B82" s="60">
        <v>30000</v>
      </c>
      <c r="C82" s="60">
        <f>[12]ประจำเดือนรวมเช็คไม่ต้องคีย์!AZ89</f>
        <v>0</v>
      </c>
      <c r="D82" s="60">
        <f>[12]ประจำเดือนรวมเช็คไม่ต้องคีย์!AZ91</f>
        <v>2120</v>
      </c>
      <c r="E82" s="61" t="str">
        <f t="shared" si="10"/>
        <v>-</v>
      </c>
      <c r="F82" s="60">
        <f t="shared" si="11"/>
        <v>27880</v>
      </c>
      <c r="G82" s="58"/>
      <c r="H82" s="2"/>
      <c r="I82" s="2"/>
      <c r="J82" s="2"/>
      <c r="K82" s="2"/>
      <c r="L82" s="2"/>
    </row>
    <row r="83" spans="1:12" ht="23.25" x14ac:dyDescent="0.5">
      <c r="A83" s="60" t="s">
        <v>89</v>
      </c>
      <c r="B83" s="60">
        <v>19300000</v>
      </c>
      <c r="C83" s="60">
        <f>[12]ประจำเดือนรวมเช็คไม่ต้องคีย์!BA89</f>
        <v>778150</v>
      </c>
      <c r="D83" s="60">
        <f>[12]ประจำเดือนรวมเช็คไม่ต้องคีย์!BA91</f>
        <v>5467870</v>
      </c>
      <c r="E83" s="61" t="str">
        <f t="shared" si="10"/>
        <v>-</v>
      </c>
      <c r="F83" s="60">
        <f t="shared" si="11"/>
        <v>13832130</v>
      </c>
      <c r="G83" s="58"/>
      <c r="H83" s="2"/>
      <c r="I83" s="2"/>
      <c r="J83" s="2"/>
      <c r="K83" s="2"/>
      <c r="L83" s="2"/>
    </row>
    <row r="84" spans="1:12" ht="23.25" x14ac:dyDescent="0.5">
      <c r="A84" s="60" t="s">
        <v>90</v>
      </c>
      <c r="B84" s="60">
        <v>60000</v>
      </c>
      <c r="C84" s="60">
        <f>[12]ประจำเดือนรวมเช็คไม่ต้องคีย์!BB89</f>
        <v>12700</v>
      </c>
      <c r="D84" s="60">
        <f>[12]ประจำเดือนรวมเช็คไม่ต้องคีย์!BB91</f>
        <v>105675</v>
      </c>
      <c r="E84" s="61" t="str">
        <f t="shared" si="10"/>
        <v>+</v>
      </c>
      <c r="F84" s="60">
        <f t="shared" si="11"/>
        <v>45675</v>
      </c>
      <c r="G84" s="58"/>
      <c r="H84" s="2"/>
      <c r="I84" s="2"/>
      <c r="J84" s="2"/>
      <c r="K84" s="2"/>
      <c r="L84" s="2"/>
    </row>
    <row r="85" spans="1:12" ht="23.25" x14ac:dyDescent="0.5">
      <c r="A85" s="60" t="s">
        <v>91</v>
      </c>
      <c r="B85" s="60"/>
      <c r="C85" s="60">
        <f>[12]ประจำเดือนรวมเช็คไม่ต้องคีย์!BC89</f>
        <v>0</v>
      </c>
      <c r="D85" s="60">
        <f>[12]ประจำเดือนรวมเช็คไม่ต้องคีย์!BC91</f>
        <v>0</v>
      </c>
      <c r="E85" s="61" t="str">
        <f t="shared" si="10"/>
        <v>-</v>
      </c>
      <c r="F85" s="60">
        <f t="shared" si="11"/>
        <v>0</v>
      </c>
      <c r="G85" s="58"/>
      <c r="H85" s="2"/>
      <c r="I85" s="2"/>
      <c r="J85" s="2"/>
      <c r="K85" s="2"/>
      <c r="L85" s="2"/>
    </row>
    <row r="86" spans="1:12" ht="23.25" x14ac:dyDescent="0.5">
      <c r="A86" s="60" t="s">
        <v>92</v>
      </c>
      <c r="B86" s="60"/>
      <c r="C86" s="60">
        <f>[12]ประจำเดือนรวมเช็คไม่ต้องคีย์!BD89</f>
        <v>0</v>
      </c>
      <c r="D86" s="60">
        <f>[12]ประจำเดือนรวมเช็คไม่ต้องคีย์!BD91</f>
        <v>0</v>
      </c>
      <c r="E86" s="61" t="str">
        <f>IF(D86&gt;B86,"+","-")</f>
        <v>-</v>
      </c>
      <c r="F86" s="60">
        <f>ABS(D86-B86)</f>
        <v>0</v>
      </c>
      <c r="G86" s="58"/>
      <c r="H86" s="2"/>
      <c r="I86" s="2"/>
      <c r="J86" s="2"/>
      <c r="K86" s="2"/>
      <c r="L86" s="2"/>
    </row>
    <row r="87" spans="1:12" ht="23.25" x14ac:dyDescent="0.5">
      <c r="A87" s="60" t="s">
        <v>93</v>
      </c>
      <c r="B87" s="60">
        <v>80000</v>
      </c>
      <c r="C87" s="60">
        <f>+[12]ประจำเดือนรวมเช็คไม่ต้องคีย์!BE89</f>
        <v>0</v>
      </c>
      <c r="D87" s="60">
        <f>[12]ประจำเดือนรวมเช็คไม่ต้องคีย์!BE91</f>
        <v>48577</v>
      </c>
      <c r="E87" s="61" t="str">
        <f t="shared" si="10"/>
        <v>-</v>
      </c>
      <c r="F87" s="60">
        <f t="shared" si="11"/>
        <v>31423</v>
      </c>
      <c r="G87" s="58"/>
      <c r="H87" s="2"/>
      <c r="I87" s="2"/>
      <c r="J87" s="2"/>
      <c r="K87" s="2"/>
      <c r="L87" s="2"/>
    </row>
    <row r="88" spans="1:12" ht="23.25" x14ac:dyDescent="0.5">
      <c r="A88" s="60" t="s">
        <v>94</v>
      </c>
      <c r="B88" s="68">
        <f>SUM(B73:B87)</f>
        <v>56000000</v>
      </c>
      <c r="C88" s="68">
        <f>SUM(C73:C87)</f>
        <v>3763549</v>
      </c>
      <c r="D88" s="68">
        <f>SUM(D73:D87)</f>
        <v>43364601</v>
      </c>
      <c r="E88" s="69" t="str">
        <f t="shared" si="10"/>
        <v>-</v>
      </c>
      <c r="F88" s="68">
        <f t="shared" si="11"/>
        <v>12635399</v>
      </c>
      <c r="G88" s="58"/>
      <c r="H88" s="2"/>
      <c r="I88" s="2"/>
      <c r="J88" s="2"/>
      <c r="K88" s="2"/>
      <c r="L88" s="2"/>
    </row>
    <row r="89" spans="1:12" ht="23.25" x14ac:dyDescent="0.5">
      <c r="A89" s="80" t="s">
        <v>95</v>
      </c>
      <c r="B89" s="77">
        <f>+B88+B71+B68+B49</f>
        <v>2250000000</v>
      </c>
      <c r="C89" s="77">
        <f>C88+C71+C68+C49</f>
        <v>105319315.22</v>
      </c>
      <c r="D89" s="77">
        <f>D88+D71+D68+D49</f>
        <v>1062101088.99</v>
      </c>
      <c r="E89" s="78" t="str">
        <f>IF(D89&gt;B89,"+","-")</f>
        <v>-</v>
      </c>
      <c r="F89" s="77">
        <f>ABS(D89-B89)</f>
        <v>1187898911.01</v>
      </c>
      <c r="G89" s="58"/>
      <c r="H89" s="46"/>
      <c r="I89" s="2"/>
      <c r="J89" s="2"/>
      <c r="K89" s="2"/>
      <c r="L89" s="2"/>
    </row>
    <row r="90" spans="1:12" ht="23.25" x14ac:dyDescent="0.5">
      <c r="A90" s="79"/>
      <c r="B90" s="72"/>
      <c r="C90" s="72"/>
      <c r="D90" s="72"/>
      <c r="E90" s="79"/>
      <c r="F90" s="72"/>
      <c r="G90" s="58"/>
      <c r="H90" s="2"/>
      <c r="I90" s="2"/>
      <c r="J90" s="2"/>
      <c r="K90" s="2"/>
      <c r="L90" s="2"/>
    </row>
    <row r="91" spans="1:12" ht="23.25" x14ac:dyDescent="0.5">
      <c r="A91" s="79"/>
      <c r="B91" s="72"/>
      <c r="C91" s="72"/>
      <c r="D91" s="72"/>
      <c r="E91" s="79"/>
      <c r="F91" s="72"/>
      <c r="G91" s="58"/>
      <c r="H91" s="2"/>
      <c r="I91" s="2"/>
      <c r="J91" s="2"/>
      <c r="K91" s="2"/>
      <c r="L91" s="2"/>
    </row>
    <row r="92" spans="1:12" ht="23.25" x14ac:dyDescent="0.5">
      <c r="A92" s="79"/>
      <c r="B92" s="72"/>
      <c r="C92" s="72"/>
      <c r="D92" s="72"/>
      <c r="E92" s="79"/>
      <c r="F92" s="72"/>
      <c r="G92" s="58"/>
      <c r="H92" s="2"/>
      <c r="I92" s="2"/>
      <c r="J92" s="2"/>
      <c r="K92" s="2"/>
      <c r="L92" s="2"/>
    </row>
    <row r="93" spans="1:12" ht="23.25" x14ac:dyDescent="0.5">
      <c r="A93" s="79"/>
      <c r="B93" s="72"/>
      <c r="C93" s="72"/>
      <c r="D93" s="72"/>
      <c r="E93" s="79"/>
      <c r="F93" s="72"/>
      <c r="G93" s="58"/>
      <c r="H93" s="2"/>
      <c r="I93" s="2"/>
      <c r="J93" s="2"/>
      <c r="K93" s="2"/>
      <c r="L93" s="2"/>
    </row>
    <row r="94" spans="1:12" ht="23.25" x14ac:dyDescent="0.5">
      <c r="A94" s="79"/>
      <c r="B94" s="72"/>
      <c r="C94" s="72"/>
      <c r="D94" s="72"/>
      <c r="E94" s="79"/>
      <c r="F94" s="72"/>
      <c r="G94" s="58"/>
      <c r="H94" s="2"/>
      <c r="I94" s="2"/>
      <c r="J94" s="2"/>
      <c r="K94" s="2"/>
      <c r="L94" s="2"/>
    </row>
    <row r="95" spans="1:12" ht="23.25" x14ac:dyDescent="0.5">
      <c r="A95" s="79"/>
      <c r="B95" s="72"/>
      <c r="C95" s="72"/>
      <c r="D95" s="72"/>
      <c r="E95" s="79"/>
      <c r="F95" s="72"/>
      <c r="G95" s="58"/>
      <c r="H95" s="2"/>
      <c r="I95" s="2"/>
      <c r="J95" s="2"/>
      <c r="K95" s="2"/>
      <c r="L95" s="2"/>
    </row>
    <row r="96" spans="1:12" ht="23.25" x14ac:dyDescent="0.5">
      <c r="A96" s="79"/>
      <c r="B96" s="72"/>
      <c r="C96" s="72"/>
      <c r="D96" s="72"/>
      <c r="E96" s="79"/>
      <c r="F96" s="72"/>
      <c r="G96" s="58"/>
      <c r="H96" s="2"/>
      <c r="I96" s="2"/>
      <c r="J96" s="2"/>
      <c r="K96" s="2"/>
      <c r="L96" s="2"/>
    </row>
    <row r="97" spans="1:12" ht="23.25" x14ac:dyDescent="0.5">
      <c r="A97" s="79"/>
      <c r="B97" s="72"/>
      <c r="C97" s="72"/>
      <c r="D97" s="72"/>
      <c r="E97" s="79"/>
      <c r="F97" s="72"/>
      <c r="G97" s="58"/>
      <c r="H97" s="2"/>
      <c r="I97" s="2"/>
      <c r="J97" s="2"/>
      <c r="K97" s="2"/>
      <c r="L97" s="2"/>
    </row>
    <row r="98" spans="1:12" ht="23.25" x14ac:dyDescent="0.45">
      <c r="A98" s="1" t="s">
        <v>96</v>
      </c>
      <c r="B98" s="1"/>
      <c r="C98" s="1"/>
      <c r="D98" s="1"/>
      <c r="E98" s="1"/>
      <c r="F98" s="1"/>
      <c r="G98" s="58"/>
      <c r="H98" s="21"/>
      <c r="I98" s="21"/>
      <c r="J98" s="21"/>
      <c r="K98" s="21"/>
      <c r="L98" s="2"/>
    </row>
    <row r="99" spans="1:12" ht="23.25" x14ac:dyDescent="0.45">
      <c r="A99" s="1"/>
      <c r="B99" s="1"/>
      <c r="C99" s="1"/>
      <c r="D99" s="1"/>
      <c r="E99" s="1"/>
      <c r="F99" s="1"/>
      <c r="G99" s="58"/>
      <c r="H99" s="2"/>
      <c r="I99" s="2"/>
      <c r="J99" s="2"/>
      <c r="K99" s="2"/>
      <c r="L99" s="2"/>
    </row>
    <row r="100" spans="1:12" ht="23.25" x14ac:dyDescent="0.5">
      <c r="A100" s="4" t="s">
        <v>2</v>
      </c>
      <c r="B100" s="4" t="s">
        <v>3</v>
      </c>
      <c r="C100" s="4" t="s">
        <v>4</v>
      </c>
      <c r="D100" s="4" t="s">
        <v>5</v>
      </c>
      <c r="E100" s="4" t="s">
        <v>6</v>
      </c>
      <c r="F100" s="4" t="s">
        <v>7</v>
      </c>
      <c r="G100" s="58"/>
      <c r="H100" s="2"/>
      <c r="I100" s="2"/>
      <c r="J100" s="2"/>
      <c r="K100" s="2"/>
      <c r="L100" s="2"/>
    </row>
    <row r="101" spans="1:12" ht="23.25" x14ac:dyDescent="0.5">
      <c r="A101" s="7"/>
      <c r="B101" s="7" t="str">
        <f>+B56</f>
        <v>ปี 2563</v>
      </c>
      <c r="C101" s="7"/>
      <c r="D101" s="7"/>
      <c r="E101" s="7" t="s">
        <v>9</v>
      </c>
      <c r="F101" s="7" t="s">
        <v>62</v>
      </c>
      <c r="G101" s="58"/>
      <c r="H101" s="2"/>
      <c r="I101" s="2"/>
      <c r="J101" s="2"/>
      <c r="K101" s="2"/>
      <c r="L101" s="2"/>
    </row>
    <row r="102" spans="1:12" ht="23.25" x14ac:dyDescent="0.5">
      <c r="A102" s="44" t="s">
        <v>97</v>
      </c>
      <c r="B102" s="56"/>
      <c r="C102" s="56"/>
      <c r="D102" s="56"/>
      <c r="E102" s="57"/>
      <c r="F102" s="56"/>
      <c r="G102" s="58"/>
      <c r="H102" s="2"/>
      <c r="I102" s="2"/>
      <c r="J102" s="2"/>
      <c r="K102" s="2"/>
      <c r="L102" s="21"/>
    </row>
    <row r="103" spans="1:12" ht="23.25" x14ac:dyDescent="0.5">
      <c r="A103" s="19" t="s">
        <v>98</v>
      </c>
      <c r="B103" s="60">
        <v>267000000</v>
      </c>
      <c r="C103" s="60">
        <f>[12]ประจำเดือนรวมเช็คไม่ต้องคีย์!BG89</f>
        <v>9301436.6999999993</v>
      </c>
      <c r="D103" s="60">
        <f>[12]ประจำเดือนรวมเช็คไม่ต้องคีย์!BG91</f>
        <v>136340146.59</v>
      </c>
      <c r="E103" s="61" t="str">
        <f>IF(D103&gt;B103,"+","-")</f>
        <v>-</v>
      </c>
      <c r="F103" s="60">
        <f>ABS(D103-B103)</f>
        <v>130659853.41</v>
      </c>
      <c r="G103" s="58"/>
      <c r="H103" s="2"/>
      <c r="I103" s="2"/>
      <c r="J103" s="2"/>
      <c r="K103" s="2"/>
      <c r="L103" s="2"/>
    </row>
    <row r="104" spans="1:12" ht="23.25" x14ac:dyDescent="0.5">
      <c r="A104" s="19" t="s">
        <v>99</v>
      </c>
      <c r="B104" s="60">
        <v>32965000</v>
      </c>
      <c r="C104" s="60">
        <f>[12]ประจำเดือนรวมเช็คไม่ต้องคีย์!BH89</f>
        <v>0</v>
      </c>
      <c r="D104" s="60">
        <f>[12]ประจำเดือนรวมเช็คไม่ต้องคีย์!BH91</f>
        <v>5900088</v>
      </c>
      <c r="E104" s="61" t="str">
        <f>IF(D104&gt;B104,"+","-")</f>
        <v>-</v>
      </c>
      <c r="F104" s="60">
        <f>ABS(D104-B104)</f>
        <v>27064912</v>
      </c>
      <c r="G104" s="58"/>
      <c r="H104" s="2"/>
      <c r="I104" s="2"/>
      <c r="J104" s="2"/>
      <c r="K104" s="2"/>
      <c r="L104" s="2"/>
    </row>
    <row r="105" spans="1:12" ht="23.25" x14ac:dyDescent="0.5">
      <c r="A105" s="19" t="s">
        <v>100</v>
      </c>
      <c r="B105" s="60">
        <v>700000000</v>
      </c>
      <c r="C105" s="60">
        <f>[12]ประจำเดือนรวมเช็คไม่ต้องคีย์!BI89</f>
        <v>60383019.309999995</v>
      </c>
      <c r="D105" s="60">
        <f>[12]ประจำเดือนรวมเช็คไม่ต้องคีย์!BI91</f>
        <v>814193393.9799999</v>
      </c>
      <c r="E105" s="61" t="str">
        <f>IF(D105&gt;B105,"+","-")</f>
        <v>+</v>
      </c>
      <c r="F105" s="60">
        <f>ABS(D105-B105)</f>
        <v>114193393.9799999</v>
      </c>
      <c r="G105" s="58"/>
      <c r="H105" s="2"/>
      <c r="I105" s="2"/>
      <c r="J105" s="2"/>
      <c r="K105" s="2"/>
      <c r="L105" s="2"/>
    </row>
    <row r="106" spans="1:12" ht="23.25" x14ac:dyDescent="0.5">
      <c r="A106" s="19" t="s">
        <v>101</v>
      </c>
      <c r="B106" s="60">
        <v>35000</v>
      </c>
      <c r="C106" s="60">
        <f>[12]ประจำเดือนรวมเช็คไม่ต้องคีย์!BJ89</f>
        <v>0</v>
      </c>
      <c r="D106" s="60">
        <f>[12]ประจำเดือนรวมเช็คไม่ต้องคีย์!BJ91</f>
        <v>0</v>
      </c>
      <c r="E106" s="61" t="str">
        <f>IF(D106&gt;B106,"+","-")</f>
        <v>-</v>
      </c>
      <c r="F106" s="60">
        <f>ABS(D106-B106)</f>
        <v>35000</v>
      </c>
      <c r="G106" s="58"/>
      <c r="H106" s="2"/>
      <c r="I106" s="2"/>
      <c r="J106" s="2"/>
      <c r="K106" s="2"/>
      <c r="L106" s="2"/>
    </row>
    <row r="107" spans="1:12" ht="23.25" x14ac:dyDescent="0.5">
      <c r="A107" s="45" t="s">
        <v>102</v>
      </c>
      <c r="B107" s="68">
        <f>SUM(B103:B106)</f>
        <v>1000000000</v>
      </c>
      <c r="C107" s="68">
        <f>SUM(C103:C106)</f>
        <v>69684456.00999999</v>
      </c>
      <c r="D107" s="68">
        <f>SUM(D103:D106)</f>
        <v>956433628.56999993</v>
      </c>
      <c r="E107" s="69" t="str">
        <f>IF(D107&gt;B107,"+","-")</f>
        <v>-</v>
      </c>
      <c r="F107" s="68">
        <f>ABS(D107-B107)</f>
        <v>43566371.430000067</v>
      </c>
      <c r="G107" s="58"/>
      <c r="H107" s="2"/>
      <c r="I107" s="46"/>
      <c r="J107" s="2"/>
      <c r="K107" s="2"/>
      <c r="L107" s="2"/>
    </row>
    <row r="108" spans="1:12" ht="23.25" x14ac:dyDescent="0.5">
      <c r="A108" s="19" t="s">
        <v>103</v>
      </c>
      <c r="B108" s="82"/>
      <c r="C108" s="82"/>
      <c r="D108" s="82"/>
      <c r="E108" s="83"/>
      <c r="F108" s="82"/>
      <c r="G108" s="58"/>
      <c r="H108" s="2"/>
      <c r="I108" s="2"/>
      <c r="J108" s="2"/>
      <c r="K108" s="2"/>
      <c r="L108" s="2"/>
    </row>
    <row r="109" spans="1:12" ht="23.25" x14ac:dyDescent="0.5">
      <c r="A109" s="19" t="s">
        <v>104</v>
      </c>
      <c r="B109" s="60"/>
      <c r="C109" s="60"/>
      <c r="D109" s="60"/>
      <c r="E109" s="61"/>
      <c r="F109" s="60"/>
      <c r="G109" s="58"/>
      <c r="H109" s="2"/>
      <c r="I109" s="2"/>
      <c r="J109" s="2"/>
      <c r="K109" s="2"/>
      <c r="L109" s="2"/>
    </row>
    <row r="110" spans="1:12" ht="23.25" x14ac:dyDescent="0.5">
      <c r="A110" s="19" t="s">
        <v>105</v>
      </c>
      <c r="B110" s="60">
        <v>48300000</v>
      </c>
      <c r="C110" s="60">
        <f>[12]ประจำเดือนรวมเช็คไม่ต้องคีย์!BL89</f>
        <v>0</v>
      </c>
      <c r="D110" s="60">
        <f>[12]ประจำเดือนรวมเช็คไม่ต้องคีย์!BL91</f>
        <v>0</v>
      </c>
      <c r="E110" s="61" t="str">
        <f>IF(D110&gt;B110,"+","-")</f>
        <v>-</v>
      </c>
      <c r="F110" s="60">
        <f>ABS(D110-B110)</f>
        <v>48300000</v>
      </c>
      <c r="G110" s="58"/>
      <c r="H110" s="2"/>
      <c r="I110" s="2"/>
      <c r="J110" s="2"/>
      <c r="K110" s="2"/>
      <c r="L110" s="2"/>
    </row>
    <row r="111" spans="1:12" ht="23.25" x14ac:dyDescent="0.5">
      <c r="A111" s="19" t="s">
        <v>106</v>
      </c>
      <c r="B111" s="60">
        <v>1700000</v>
      </c>
      <c r="C111" s="60">
        <f>[12]ประจำเดือนรวมเช็คไม่ต้องคีย์!BM89</f>
        <v>4410000</v>
      </c>
      <c r="D111" s="60">
        <f>[12]ประจำเดือนรวมเช็คไม่ต้องคีย์!BM91</f>
        <v>4410000</v>
      </c>
      <c r="E111" s="61" t="str">
        <f>IF(D111&gt;B111,"+","-")</f>
        <v>+</v>
      </c>
      <c r="F111" s="60">
        <f>ABS(D111-B111)</f>
        <v>2710000</v>
      </c>
      <c r="G111" s="58"/>
      <c r="H111" s="2"/>
      <c r="I111" s="2"/>
      <c r="J111" s="2"/>
      <c r="K111" s="2"/>
      <c r="L111" s="2"/>
    </row>
    <row r="112" spans="1:12" ht="23.25" x14ac:dyDescent="0.5">
      <c r="A112" s="45" t="s">
        <v>107</v>
      </c>
      <c r="B112" s="56"/>
      <c r="C112" s="56"/>
      <c r="D112" s="56"/>
      <c r="E112" s="57"/>
      <c r="F112" s="56"/>
      <c r="G112" s="58"/>
      <c r="H112" s="2"/>
      <c r="I112" s="2"/>
      <c r="J112" s="2"/>
      <c r="K112" s="2"/>
      <c r="L112" s="2"/>
    </row>
    <row r="113" spans="1:12" ht="23.25" x14ac:dyDescent="0.5">
      <c r="A113" s="45" t="s">
        <v>108</v>
      </c>
      <c r="B113" s="77">
        <f>SUM(B110:B111)</f>
        <v>50000000</v>
      </c>
      <c r="C113" s="60">
        <f>SUM(C110:C111)</f>
        <v>4410000</v>
      </c>
      <c r="D113" s="77">
        <f>SUM(D110:D111)</f>
        <v>4410000</v>
      </c>
      <c r="E113" s="78" t="str">
        <f>IF(D113&gt;B113,"+","-")</f>
        <v>-</v>
      </c>
      <c r="F113" s="77">
        <f>SUM(F110-F111)</f>
        <v>45590000</v>
      </c>
      <c r="G113" s="58"/>
      <c r="H113" s="2"/>
      <c r="I113" s="2"/>
      <c r="J113" s="2"/>
      <c r="K113" s="2"/>
      <c r="L113" s="2"/>
    </row>
    <row r="114" spans="1:12" ht="23.25" x14ac:dyDescent="0.5">
      <c r="A114" s="19" t="s">
        <v>109</v>
      </c>
      <c r="B114" s="56"/>
      <c r="C114" s="56"/>
      <c r="D114" s="56"/>
      <c r="E114" s="57"/>
      <c r="F114" s="56"/>
      <c r="G114" s="58"/>
      <c r="H114" s="2"/>
      <c r="I114" s="2"/>
      <c r="J114" s="2"/>
      <c r="K114" s="2"/>
      <c r="L114" s="2"/>
    </row>
    <row r="115" spans="1:12" ht="23.25" x14ac:dyDescent="0.5">
      <c r="A115" s="19" t="s">
        <v>110</v>
      </c>
      <c r="B115" s="60">
        <v>350000000</v>
      </c>
      <c r="C115" s="60">
        <f>[12]ประจำเดือนรวมเช็คไม่ต้องคีย์!BO89</f>
        <v>798314.14000000013</v>
      </c>
      <c r="D115" s="60">
        <f>[12]ประจำเดือนรวมเช็คไม่ต้องคีย์!BO91</f>
        <v>94363346.739999995</v>
      </c>
      <c r="E115" s="61" t="str">
        <f>IF(D115&gt;B115,"+","-")</f>
        <v>-</v>
      </c>
      <c r="F115" s="60">
        <f>ABS(D115-B115)</f>
        <v>255636653.25999999</v>
      </c>
      <c r="G115" s="58"/>
      <c r="H115" s="2"/>
      <c r="I115" s="2"/>
      <c r="J115" s="2"/>
      <c r="K115" s="2"/>
      <c r="L115" s="2"/>
    </row>
    <row r="116" spans="1:12" ht="23.25" x14ac:dyDescent="0.5">
      <c r="A116" s="19" t="s">
        <v>111</v>
      </c>
      <c r="B116" s="60">
        <v>30000000</v>
      </c>
      <c r="C116" s="60">
        <f>[12]ประจำเดือนรวมเช็คไม่ต้องคีย์!BP89</f>
        <v>415200</v>
      </c>
      <c r="D116" s="60">
        <f>[12]ประจำเดือนรวมเช็คไม่ต้องคีย์!BP91</f>
        <v>5411700</v>
      </c>
      <c r="E116" s="61" t="str">
        <f>IF(D116&gt;B116,"+","-")</f>
        <v>-</v>
      </c>
      <c r="F116" s="60">
        <f>ABS(D116-B116)</f>
        <v>24588300</v>
      </c>
      <c r="G116" s="58"/>
      <c r="H116" s="2"/>
      <c r="I116" s="2"/>
      <c r="J116" s="2"/>
      <c r="K116" s="2"/>
      <c r="L116" s="2"/>
    </row>
    <row r="117" spans="1:12" ht="23.25" x14ac:dyDescent="0.5">
      <c r="A117" s="19" t="s">
        <v>112</v>
      </c>
      <c r="B117" s="60">
        <v>920000000</v>
      </c>
      <c r="C117" s="60">
        <f>SUM([12]ประจำเดือนรวมเช็คไม่ต้องคีย์!BQ89:BY89)</f>
        <v>14382613.390000001</v>
      </c>
      <c r="D117" s="60">
        <f>SUM([12]ประจำเดือนรวมเช็คไม่ต้องคีย์!BQ91:BY91)</f>
        <v>1280910771.0600002</v>
      </c>
      <c r="E117" s="61" t="str">
        <f>IF(D117&gt;B117,"+","-")</f>
        <v>+</v>
      </c>
      <c r="F117" s="60">
        <f>ABS(D117-B117)</f>
        <v>360910771.06000018</v>
      </c>
      <c r="G117" s="58"/>
      <c r="H117" s="2"/>
      <c r="I117" s="2"/>
      <c r="J117" s="2"/>
      <c r="K117" s="2"/>
      <c r="L117" s="2"/>
    </row>
    <row r="118" spans="1:12" ht="23.25" x14ac:dyDescent="0.5">
      <c r="A118" s="49" t="s">
        <v>113</v>
      </c>
      <c r="B118" s="68">
        <f>SUM(B115:B117)</f>
        <v>1300000000</v>
      </c>
      <c r="C118" s="68">
        <f>SUM(C115:C117)</f>
        <v>15596127.530000001</v>
      </c>
      <c r="D118" s="68">
        <f>SUM(D115:D117)</f>
        <v>1380685817.8000002</v>
      </c>
      <c r="E118" s="69" t="str">
        <f>IF(D118&gt;B118,"+","-")</f>
        <v>+</v>
      </c>
      <c r="F118" s="68">
        <f>ABS(D118-B118)</f>
        <v>80685817.800000191</v>
      </c>
      <c r="G118" s="58"/>
      <c r="H118" s="2"/>
      <c r="I118" s="2"/>
      <c r="J118" s="2"/>
      <c r="K118" s="2"/>
      <c r="L118" s="2"/>
    </row>
    <row r="119" spans="1:12" ht="23.25" x14ac:dyDescent="0.5">
      <c r="A119" s="50" t="s">
        <v>114</v>
      </c>
      <c r="B119" s="68">
        <f>+B30+B89+B107+B113+B118</f>
        <v>83000000000</v>
      </c>
      <c r="C119" s="68">
        <f>+C30+C89+C107+C113+C118</f>
        <v>6508080204</v>
      </c>
      <c r="D119" s="68">
        <f>+D30+D89+D107+D113+D118</f>
        <v>60923788087.020012</v>
      </c>
      <c r="E119" s="69" t="str">
        <f>IF(D119&gt;B119,"+","-")</f>
        <v>-</v>
      </c>
      <c r="F119" s="68">
        <f>ABS(D119-B119)</f>
        <v>22076211912.979988</v>
      </c>
      <c r="G119" s="58"/>
      <c r="H119" s="2"/>
      <c r="I119" s="2"/>
      <c r="J119" s="2"/>
      <c r="K119" s="2"/>
      <c r="L119" s="2"/>
    </row>
    <row r="120" spans="1:12" ht="23.25" x14ac:dyDescent="0.5">
      <c r="A120" s="44" t="s">
        <v>115</v>
      </c>
      <c r="B120" s="56"/>
      <c r="C120" s="56"/>
      <c r="D120" s="56"/>
      <c r="E120" s="57"/>
      <c r="F120" s="56"/>
      <c r="G120" s="58"/>
      <c r="H120" s="2"/>
      <c r="I120" s="2"/>
      <c r="J120" s="2"/>
      <c r="K120" s="2"/>
      <c r="L120" s="2"/>
    </row>
    <row r="121" spans="1:12" ht="23.25" x14ac:dyDescent="0.5">
      <c r="A121" s="51" t="s">
        <v>116</v>
      </c>
      <c r="B121" s="77">
        <f>140600000+3543975216</f>
        <v>3684575216</v>
      </c>
      <c r="C121" s="77">
        <f>+[12]ประจำเดือนรวมเช็คไม่ต้องคีย์!CA89</f>
        <v>3543975216</v>
      </c>
      <c r="D121" s="77">
        <f>[12]ประจำเดือนรวมเช็คไม่ต้องคีย์!CA91</f>
        <v>3684575216</v>
      </c>
      <c r="E121" s="61" t="str">
        <f>IF(D121&gt;B121,"+","-")</f>
        <v>-</v>
      </c>
      <c r="F121" s="60">
        <f>ABS(D121-B121)</f>
        <v>0</v>
      </c>
      <c r="G121" s="58"/>
      <c r="H121" s="2"/>
      <c r="I121" s="2"/>
      <c r="J121" s="2"/>
      <c r="K121" s="2"/>
      <c r="L121" s="2"/>
    </row>
    <row r="122" spans="1:12" ht="23.25" x14ac:dyDescent="0.5">
      <c r="A122" s="50" t="s">
        <v>117</v>
      </c>
      <c r="B122" s="68">
        <f>+B121</f>
        <v>3684575216</v>
      </c>
      <c r="C122" s="68">
        <f>+C121</f>
        <v>3543975216</v>
      </c>
      <c r="D122" s="68">
        <f>+D121</f>
        <v>3684575216</v>
      </c>
      <c r="E122" s="69" t="str">
        <f>IF(D122&gt;B122,"+","-")</f>
        <v>-</v>
      </c>
      <c r="F122" s="68">
        <f>ABS(D122-B122)</f>
        <v>0</v>
      </c>
      <c r="G122" s="2"/>
      <c r="H122" s="2"/>
      <c r="I122" s="2"/>
      <c r="J122" s="2"/>
      <c r="K122" s="2"/>
      <c r="L122" s="2"/>
    </row>
    <row r="123" spans="1:12" ht="23.25" x14ac:dyDescent="0.5">
      <c r="A123" s="50" t="s">
        <v>118</v>
      </c>
      <c r="B123" s="68">
        <f>+B119+B122</f>
        <v>86684575216</v>
      </c>
      <c r="C123" s="68">
        <f>+C119+C122</f>
        <v>10052055420</v>
      </c>
      <c r="D123" s="68">
        <f>+D119+D122</f>
        <v>64608363303.020012</v>
      </c>
      <c r="E123" s="69" t="str">
        <f>IF(D123&gt;B123,"+","-")</f>
        <v>-</v>
      </c>
      <c r="F123" s="68">
        <f>ABS(D123-B123)</f>
        <v>22076211912.979988</v>
      </c>
      <c r="G123" s="2"/>
      <c r="H123" s="2"/>
      <c r="I123" s="2"/>
      <c r="J123" s="2"/>
      <c r="K123" s="2"/>
      <c r="L123" s="2"/>
    </row>
    <row r="124" spans="1:12" ht="23.25" x14ac:dyDescent="0.5">
      <c r="A124" s="5"/>
      <c r="B124" s="5"/>
      <c r="C124" s="5"/>
      <c r="D124" s="84"/>
      <c r="E124" s="5"/>
      <c r="F124" s="5"/>
      <c r="G124" s="2"/>
      <c r="H124" s="2"/>
      <c r="I124" s="2"/>
      <c r="J124" s="2"/>
      <c r="K124" s="2"/>
      <c r="L124" s="2"/>
    </row>
    <row r="125" spans="1:12" ht="23.25" x14ac:dyDescent="0.5">
      <c r="A125" s="53" t="s">
        <v>119</v>
      </c>
    </row>
  </sheetData>
  <mergeCells count="9">
    <mergeCell ref="A54:F54"/>
    <mergeCell ref="A98:F98"/>
    <mergeCell ref="A99:F99"/>
    <mergeCell ref="A1:F1"/>
    <mergeCell ref="A2:F2"/>
    <mergeCell ref="H2:K2"/>
    <mergeCell ref="A3:F3"/>
    <mergeCell ref="H3:K3"/>
    <mergeCell ref="A53:F5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topLeftCell="A112" workbookViewId="0">
      <selection activeCell="D134" sqref="D134"/>
    </sheetView>
  </sheetViews>
  <sheetFormatPr defaultRowHeight="14.25" x14ac:dyDescent="0.2"/>
  <cols>
    <col min="1" max="1" width="44.25" bestFit="1" customWidth="1"/>
    <col min="2" max="2" width="15.125" bestFit="1" customWidth="1"/>
    <col min="3" max="3" width="14.25" bestFit="1" customWidth="1"/>
    <col min="4" max="4" width="15.125" bestFit="1" customWidth="1"/>
    <col min="5" max="5" width="3.125" bestFit="1" customWidth="1"/>
    <col min="6" max="6" width="15.125" bestFit="1" customWidth="1"/>
    <col min="8" max="8" width="7.125" bestFit="1" customWidth="1"/>
    <col min="9" max="9" width="13.5" bestFit="1" customWidth="1"/>
    <col min="10" max="10" width="10.75" bestFit="1" customWidth="1"/>
    <col min="11" max="11" width="13" bestFit="1" customWidth="1"/>
  </cols>
  <sheetData>
    <row r="1" spans="1:12" ht="23.25" x14ac:dyDescent="0.4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</row>
    <row r="2" spans="1:12" ht="23.25" x14ac:dyDescent="0.45">
      <c r="A2" s="3">
        <f>[13]ประจำเดือนรวมเช็คไม่ต้องคีย์!A2</f>
        <v>44075</v>
      </c>
      <c r="B2" s="1"/>
      <c r="C2" s="1"/>
      <c r="D2" s="1"/>
      <c r="E2" s="1"/>
      <c r="F2" s="1"/>
      <c r="G2" s="2"/>
      <c r="H2" s="1" t="s">
        <v>1</v>
      </c>
      <c r="I2" s="1"/>
      <c r="J2" s="1"/>
      <c r="K2" s="1"/>
      <c r="L2" s="2"/>
    </row>
    <row r="3" spans="1:12" ht="23.25" x14ac:dyDescent="0.45">
      <c r="A3" s="1"/>
      <c r="B3" s="1"/>
      <c r="C3" s="1"/>
      <c r="D3" s="1"/>
      <c r="E3" s="1"/>
      <c r="F3" s="1"/>
      <c r="G3" s="2"/>
      <c r="H3" s="3">
        <f>A2</f>
        <v>44075</v>
      </c>
      <c r="I3" s="1"/>
      <c r="J3" s="1"/>
      <c r="K3" s="1"/>
      <c r="L3" s="2"/>
    </row>
    <row r="4" spans="1:12" ht="23.25" x14ac:dyDescent="0.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2"/>
      <c r="H4" s="5"/>
      <c r="I4" s="5"/>
      <c r="J4" s="6"/>
      <c r="K4" s="6"/>
      <c r="L4" s="2"/>
    </row>
    <row r="5" spans="1:12" ht="23.25" x14ac:dyDescent="0.5">
      <c r="A5" s="7"/>
      <c r="B5" s="7" t="s">
        <v>8</v>
      </c>
      <c r="C5" s="7"/>
      <c r="D5" s="7"/>
      <c r="E5" s="7" t="s">
        <v>9</v>
      </c>
      <c r="F5" s="7" t="s">
        <v>10</v>
      </c>
      <c r="G5" s="2"/>
      <c r="H5" s="54" t="s">
        <v>11</v>
      </c>
      <c r="I5" s="54" t="s">
        <v>12</v>
      </c>
      <c r="J5" s="55" t="s">
        <v>4</v>
      </c>
      <c r="K5" s="54" t="s">
        <v>5</v>
      </c>
      <c r="L5" s="2"/>
    </row>
    <row r="6" spans="1:12" ht="23.25" x14ac:dyDescent="0.5">
      <c r="A6" s="56" t="s">
        <v>13</v>
      </c>
      <c r="B6" s="56"/>
      <c r="C6" s="56"/>
      <c r="D6" s="56"/>
      <c r="E6" s="57"/>
      <c r="F6" s="56"/>
      <c r="G6" s="58"/>
      <c r="H6" s="4">
        <v>1</v>
      </c>
      <c r="I6" s="56" t="s">
        <v>14</v>
      </c>
      <c r="J6" s="59">
        <f>+[13]ประจำเดือนรวมเช็คไม่ต้องคีย์!BQ89</f>
        <v>12847040.260000002</v>
      </c>
      <c r="K6" s="59">
        <f>+[13]ประจำเดือนรวมเช็คไม่ต้องคีย์!BQ91</f>
        <v>1227589499.03</v>
      </c>
      <c r="L6" s="2"/>
    </row>
    <row r="7" spans="1:12" ht="23.25" x14ac:dyDescent="0.5">
      <c r="A7" s="60" t="s">
        <v>15</v>
      </c>
      <c r="B7" s="60"/>
      <c r="C7" s="60"/>
      <c r="D7" s="60"/>
      <c r="E7" s="61"/>
      <c r="F7" s="60"/>
      <c r="G7" s="58"/>
      <c r="H7" s="16">
        <v>2</v>
      </c>
      <c r="I7" s="60" t="s">
        <v>16</v>
      </c>
      <c r="J7" s="62">
        <f>[13]ประจำเดือนรวมเช็คไม่ต้องคีย์!BR89</f>
        <v>393679</v>
      </c>
      <c r="K7" s="62">
        <f>+[13]ประจำเดือนรวมเช็คไม่ต้องคีย์!BR91</f>
        <v>9132369.9100000001</v>
      </c>
      <c r="L7" s="2"/>
    </row>
    <row r="8" spans="1:12" ht="23.25" x14ac:dyDescent="0.5">
      <c r="A8" s="60" t="s">
        <v>17</v>
      </c>
      <c r="B8" s="60"/>
      <c r="C8" s="60"/>
      <c r="D8" s="60"/>
      <c r="E8" s="61"/>
      <c r="F8" s="60"/>
      <c r="G8" s="58"/>
      <c r="H8" s="16">
        <v>3</v>
      </c>
      <c r="I8" s="60" t="s">
        <v>18</v>
      </c>
      <c r="J8" s="62">
        <f>[13]ประจำเดือนรวมเช็คไม่ต้องคีย์!BS89</f>
        <v>6951820</v>
      </c>
      <c r="K8" s="62">
        <f>+[13]ประจำเดือนรวมเช็คไม่ต้องคีย์!BS91</f>
        <v>36637856.700000003</v>
      </c>
      <c r="L8" s="2"/>
    </row>
    <row r="9" spans="1:12" ht="23.25" x14ac:dyDescent="0.5">
      <c r="A9" s="60"/>
      <c r="B9" s="63"/>
      <c r="C9" s="60"/>
      <c r="D9" s="60"/>
      <c r="E9" s="61"/>
      <c r="F9" s="60"/>
      <c r="G9" s="58"/>
      <c r="H9" s="16">
        <v>4</v>
      </c>
      <c r="I9" s="60" t="s">
        <v>19</v>
      </c>
      <c r="J9" s="62">
        <f>[13]ประจำเดือนรวมเช็คไม่ต้องคีย์!BT89</f>
        <v>18270304.68</v>
      </c>
      <c r="K9" s="62">
        <f>+[13]ประจำเดือนรวมเช็คไม่ต้องคีย์!BT91</f>
        <v>46013889.359999999</v>
      </c>
      <c r="L9" s="2"/>
    </row>
    <row r="10" spans="1:12" ht="23.25" x14ac:dyDescent="0.5">
      <c r="A10" s="60" t="s">
        <v>20</v>
      </c>
      <c r="B10" s="60">
        <v>9000000</v>
      </c>
      <c r="C10" s="60">
        <f>[13]ประจำเดือนรวมเช็คไม่ต้องคีย์!B89</f>
        <v>3538215.8200000003</v>
      </c>
      <c r="D10" s="60">
        <f>[13]ประจำเดือนรวมเช็คไม่ต้องคีย์!B91</f>
        <v>26664636.390000001</v>
      </c>
      <c r="E10" s="61" t="str">
        <f>IF(D10&gt;B10,"+","-")</f>
        <v>+</v>
      </c>
      <c r="F10" s="60">
        <f>ABS(D10-B10)</f>
        <v>17664636.390000001</v>
      </c>
      <c r="G10" s="58"/>
      <c r="H10" s="16"/>
      <c r="I10" s="60"/>
      <c r="J10" s="62"/>
      <c r="K10" s="62"/>
      <c r="L10" s="2"/>
    </row>
    <row r="11" spans="1:12" ht="23.25" x14ac:dyDescent="0.5">
      <c r="A11" s="60" t="s">
        <v>21</v>
      </c>
      <c r="B11" s="60">
        <v>600000000</v>
      </c>
      <c r="C11" s="60">
        <f>[13]ประจำเดือนรวมเช็คไม่ต้องคีย์!C89</f>
        <v>73373089.409999996</v>
      </c>
      <c r="D11" s="60">
        <f>[13]ประจำเดือนรวมเช็คไม่ต้องคีย์!C91</f>
        <v>1632361644.8200002</v>
      </c>
      <c r="E11" s="61" t="str">
        <f t="shared" ref="E11:E17" si="0">IF(D11&gt;B11,"+","-")</f>
        <v>+</v>
      </c>
      <c r="F11" s="60">
        <f t="shared" ref="F11:F17" si="1">ABS(D11-B11)</f>
        <v>1032361644.8200002</v>
      </c>
      <c r="G11" s="58"/>
      <c r="H11" s="19"/>
      <c r="I11" s="20"/>
      <c r="J11" s="20"/>
      <c r="K11" s="20"/>
      <c r="L11" s="21"/>
    </row>
    <row r="12" spans="1:12" ht="23.25" x14ac:dyDescent="0.5">
      <c r="A12" s="60" t="s">
        <v>22</v>
      </c>
      <c r="B12" s="60">
        <v>1000000000</v>
      </c>
      <c r="C12" s="60">
        <f>[13]ประจำเดือนรวมเช็คไม่ต้องคีย์!D89</f>
        <v>34349839.719999999</v>
      </c>
      <c r="D12" s="60">
        <f>[13]ประจำเดือนรวมเช็คไม่ต้องคีย์!D91</f>
        <v>876335782.07000005</v>
      </c>
      <c r="E12" s="61" t="str">
        <f t="shared" si="0"/>
        <v>-</v>
      </c>
      <c r="F12" s="60">
        <f t="shared" si="1"/>
        <v>123664217.92999995</v>
      </c>
      <c r="G12" s="58"/>
      <c r="H12" s="16"/>
      <c r="I12" s="60"/>
      <c r="J12" s="62"/>
      <c r="K12" s="62"/>
      <c r="L12" s="2"/>
    </row>
    <row r="13" spans="1:12" ht="23.25" x14ac:dyDescent="0.5">
      <c r="A13" s="60" t="s">
        <v>23</v>
      </c>
      <c r="B13" s="60">
        <v>1000000</v>
      </c>
      <c r="C13" s="60">
        <f>[13]ประจำเดือนรวมเช็คไม่ต้องคีย์!E89</f>
        <v>65480</v>
      </c>
      <c r="D13" s="60">
        <f>[13]ประจำเดือนรวมเช็คไม่ต้องคีย์!E91</f>
        <v>788702</v>
      </c>
      <c r="E13" s="61" t="str">
        <f t="shared" si="0"/>
        <v>-</v>
      </c>
      <c r="F13" s="60">
        <f t="shared" si="1"/>
        <v>211298</v>
      </c>
      <c r="G13" s="58"/>
      <c r="H13" s="7"/>
      <c r="I13" s="60"/>
      <c r="J13" s="62"/>
      <c r="K13" s="62"/>
      <c r="L13" s="2"/>
    </row>
    <row r="14" spans="1:12" ht="24" thickBot="1" x14ac:dyDescent="0.55000000000000004">
      <c r="A14" s="60" t="s">
        <v>24</v>
      </c>
      <c r="B14" s="60">
        <v>240000000</v>
      </c>
      <c r="C14" s="60">
        <f>[13]ประจำเดือนรวมเช็คไม่ต้องคีย์!F89</f>
        <v>17540810.810000002</v>
      </c>
      <c r="D14" s="60">
        <f>[13]ประจำเดือนรวมเช็คไม่ต้องคีย์!F91</f>
        <v>198473328.33999997</v>
      </c>
      <c r="E14" s="61" t="str">
        <f t="shared" si="0"/>
        <v>-</v>
      </c>
      <c r="F14" s="60">
        <f t="shared" si="1"/>
        <v>41526671.660000026</v>
      </c>
      <c r="G14" s="58"/>
      <c r="H14" s="64"/>
      <c r="I14" s="65" t="s">
        <v>25</v>
      </c>
      <c r="J14" s="66">
        <f>SUM(J6:J13)</f>
        <v>38462843.939999998</v>
      </c>
      <c r="K14" s="66">
        <f>SUM(K6:K13)</f>
        <v>1319373615</v>
      </c>
      <c r="L14" s="21"/>
    </row>
    <row r="15" spans="1:12" ht="24" thickTop="1" x14ac:dyDescent="0.5">
      <c r="A15" s="60" t="s">
        <v>26</v>
      </c>
      <c r="B15" s="60">
        <v>50000000</v>
      </c>
      <c r="C15" s="60">
        <f>[13]ประจำเดือนรวมเช็คไม่ต้องคีย์!G89</f>
        <v>0</v>
      </c>
      <c r="D15" s="60">
        <f>[13]ประจำเดือนรวมเช็คไม่ต้องคีย์!G91</f>
        <v>9589949.75</v>
      </c>
      <c r="E15" s="61" t="str">
        <f t="shared" si="0"/>
        <v>-</v>
      </c>
      <c r="F15" s="60">
        <f t="shared" si="1"/>
        <v>40410050.25</v>
      </c>
      <c r="G15" s="58"/>
      <c r="H15" s="2"/>
      <c r="I15" s="2"/>
      <c r="J15" s="2"/>
      <c r="K15" s="2"/>
      <c r="L15" s="2"/>
    </row>
    <row r="16" spans="1:12" ht="23.25" x14ac:dyDescent="0.5">
      <c r="A16" s="60" t="s">
        <v>120</v>
      </c>
      <c r="B16" s="67">
        <v>14000000000</v>
      </c>
      <c r="C16" s="60">
        <f>[13]ประจำเดือนรวมเช็คไม่ต้องคีย์!H89</f>
        <v>239808161.24000004</v>
      </c>
      <c r="D16" s="60">
        <f>[13]ประจำเดือนรวมเช็คไม่ต้องคีย์!H91</f>
        <v>1255634806.5</v>
      </c>
      <c r="E16" s="61" t="str">
        <f>IF(D16&gt;B16,"+","-")</f>
        <v>-</v>
      </c>
      <c r="F16" s="60">
        <f>ABS(D16-B16)</f>
        <v>12744365193.5</v>
      </c>
      <c r="G16" s="58"/>
      <c r="H16" s="21"/>
      <c r="I16" s="21"/>
      <c r="J16" s="2"/>
      <c r="K16" s="58"/>
      <c r="L16" s="2"/>
    </row>
    <row r="17" spans="1:12" ht="23.25" x14ac:dyDescent="0.5">
      <c r="A17" s="60" t="s">
        <v>28</v>
      </c>
      <c r="B17" s="68">
        <f>SUM(B9:B16)</f>
        <v>15900000000</v>
      </c>
      <c r="C17" s="68">
        <f>SUM(C9:C16)</f>
        <v>368675597</v>
      </c>
      <c r="D17" s="68">
        <f>SUM(D9:D16)</f>
        <v>3999848849.8700004</v>
      </c>
      <c r="E17" s="69" t="str">
        <f t="shared" si="0"/>
        <v>-</v>
      </c>
      <c r="F17" s="68">
        <f t="shared" si="1"/>
        <v>11900151150.129999</v>
      </c>
      <c r="G17" s="58"/>
      <c r="H17" s="5"/>
      <c r="I17" s="2"/>
      <c r="J17" s="2"/>
      <c r="K17" s="2"/>
      <c r="L17" s="2"/>
    </row>
    <row r="18" spans="1:12" ht="23.25" x14ac:dyDescent="0.5">
      <c r="A18" s="60" t="s">
        <v>29</v>
      </c>
      <c r="B18" s="56"/>
      <c r="C18" s="56"/>
      <c r="D18" s="56"/>
      <c r="E18" s="57"/>
      <c r="F18" s="56"/>
      <c r="G18" s="58"/>
      <c r="H18" s="5"/>
      <c r="I18" s="2"/>
      <c r="J18" s="2"/>
      <c r="K18" s="2"/>
      <c r="L18" s="2"/>
    </row>
    <row r="19" spans="1:12" ht="23.25" x14ac:dyDescent="0.5">
      <c r="A19" s="60" t="s">
        <v>30</v>
      </c>
      <c r="B19" s="63">
        <v>27700000000</v>
      </c>
      <c r="C19" s="60">
        <f>[13]ประจำเดือนรวมเช็คไม่ต้องคีย์!I89</f>
        <v>3532216015.0900002</v>
      </c>
      <c r="D19" s="60">
        <f>[13]ประจำเดือนรวมเช็คไม่ต้องคีย์!I91</f>
        <v>26592014163.170002</v>
      </c>
      <c r="E19" s="61" t="str">
        <f t="shared" ref="E19:E29" si="2">IF(D19&gt;B19,"+","-")</f>
        <v>-</v>
      </c>
      <c r="F19" s="60">
        <f t="shared" ref="F19:F29" si="3">ABS(D19-B19)</f>
        <v>1107985836.829998</v>
      </c>
      <c r="G19" s="58"/>
      <c r="H19" s="5"/>
      <c r="I19" s="2"/>
      <c r="J19" s="2"/>
      <c r="K19" s="2"/>
      <c r="L19" s="21"/>
    </row>
    <row r="20" spans="1:12" ht="23.25" x14ac:dyDescent="0.5">
      <c r="A20" s="60" t="s">
        <v>31</v>
      </c>
      <c r="B20" s="63">
        <v>13400000000</v>
      </c>
      <c r="C20" s="60">
        <f>[13]ประจำเดือนรวมเช็คไม่ต้องคีย์!J89</f>
        <v>439153618.75999999</v>
      </c>
      <c r="D20" s="60">
        <f>[13]ประจำเดือนรวมเช็คไม่ต้องคีย์!J91</f>
        <v>11889306167.219999</v>
      </c>
      <c r="E20" s="70" t="str">
        <f t="shared" si="2"/>
        <v>-</v>
      </c>
      <c r="F20" s="60">
        <f t="shared" si="3"/>
        <v>1510693832.7800007</v>
      </c>
      <c r="G20" s="58"/>
      <c r="H20" s="2"/>
      <c r="I20" s="2"/>
      <c r="J20" s="2"/>
      <c r="K20" s="2"/>
      <c r="L20" s="29"/>
    </row>
    <row r="21" spans="1:12" ht="23.25" x14ac:dyDescent="0.5">
      <c r="A21" s="60" t="s">
        <v>32</v>
      </c>
      <c r="B21" s="63">
        <v>0</v>
      </c>
      <c r="C21" s="60">
        <f>[13]ประจำเดือนรวมเช็คไม่ต้องคีย์!K89</f>
        <v>0</v>
      </c>
      <c r="D21" s="60">
        <f>[13]ประจำเดือนรวมเช็คไม่ต้องคีย์!K91</f>
        <v>0</v>
      </c>
      <c r="E21" s="61" t="str">
        <f t="shared" si="2"/>
        <v>-</v>
      </c>
      <c r="F21" s="60">
        <f t="shared" si="3"/>
        <v>0</v>
      </c>
      <c r="G21" s="58"/>
      <c r="H21" s="30"/>
      <c r="I21" s="30"/>
      <c r="J21" s="30"/>
      <c r="K21" s="30"/>
      <c r="L21" s="29"/>
    </row>
    <row r="22" spans="1:12" ht="23.25" x14ac:dyDescent="0.5">
      <c r="A22" s="60" t="s">
        <v>33</v>
      </c>
      <c r="B22" s="63">
        <v>4400000000</v>
      </c>
      <c r="C22" s="60">
        <f>[13]ประจำเดือนรวมเช็คไม่ต้องคีย์!L89</f>
        <v>716254210.96000004</v>
      </c>
      <c r="D22" s="60">
        <f>[13]ประจำเดือนรวมเช็คไม่ต้องคีย์!L91</f>
        <v>4294190909.6100001</v>
      </c>
      <c r="E22" s="61" t="str">
        <f t="shared" si="2"/>
        <v>-</v>
      </c>
      <c r="F22" s="60">
        <f t="shared" si="3"/>
        <v>105809090.38999987</v>
      </c>
      <c r="G22" s="58"/>
      <c r="H22" s="2"/>
      <c r="I22" s="2"/>
      <c r="J22" s="2"/>
      <c r="K22" s="2"/>
      <c r="L22" s="29"/>
    </row>
    <row r="23" spans="1:12" ht="23.25" x14ac:dyDescent="0.5">
      <c r="A23" s="60" t="s">
        <v>34</v>
      </c>
      <c r="B23" s="71">
        <v>13200000000</v>
      </c>
      <c r="C23" s="60">
        <f>[13]ประจำเดือนรวมเช็คไม่ต้องคีย์!M89</f>
        <v>852917915</v>
      </c>
      <c r="D23" s="72">
        <f>[13]ประจำเดือนรวมเช็คไม่ต้องคีย์!M91</f>
        <v>13119563226</v>
      </c>
      <c r="E23" s="61" t="str">
        <f t="shared" si="2"/>
        <v>-</v>
      </c>
      <c r="F23" s="73">
        <f t="shared" si="3"/>
        <v>80436774</v>
      </c>
      <c r="G23" s="58"/>
      <c r="H23" s="2"/>
      <c r="I23" s="2"/>
      <c r="J23" s="2"/>
      <c r="K23" s="2"/>
      <c r="L23" s="29"/>
    </row>
    <row r="24" spans="1:12" ht="23.25" x14ac:dyDescent="0.5">
      <c r="A24" s="19" t="s">
        <v>35</v>
      </c>
      <c r="B24" s="71"/>
      <c r="C24" s="60"/>
      <c r="D24" s="72"/>
      <c r="E24" s="61"/>
      <c r="F24" s="73"/>
      <c r="G24" s="74"/>
      <c r="H24" s="21"/>
      <c r="I24" s="21"/>
      <c r="J24" s="21"/>
      <c r="K24" s="21"/>
      <c r="L24" s="35"/>
    </row>
    <row r="25" spans="1:12" ht="23.25" x14ac:dyDescent="0.5">
      <c r="A25" s="60" t="s">
        <v>36</v>
      </c>
      <c r="B25" s="63">
        <v>3670000000</v>
      </c>
      <c r="C25" s="60">
        <f>[13]ประจำเดือนรวมเช็คไม่ต้องคีย์!N89</f>
        <v>285686571.46999997</v>
      </c>
      <c r="D25" s="60">
        <f>[13]ประจำเดือนรวมเช็คไม่ต้องคีย์!N91</f>
        <v>3721047707.4099998</v>
      </c>
      <c r="E25" s="61" t="str">
        <f>IF(D25&gt;B25,"+","-")</f>
        <v>+</v>
      </c>
      <c r="F25" s="60">
        <f>ABS(D25-B25)</f>
        <v>51047707.409999847</v>
      </c>
      <c r="G25" s="58"/>
      <c r="H25" s="2"/>
      <c r="I25" s="2"/>
      <c r="J25" s="2"/>
      <c r="K25" s="2"/>
      <c r="L25" s="2"/>
    </row>
    <row r="26" spans="1:12" ht="23.25" x14ac:dyDescent="0.5">
      <c r="A26" s="60" t="s">
        <v>37</v>
      </c>
      <c r="B26" s="60">
        <v>4600000</v>
      </c>
      <c r="C26" s="60">
        <f>[13]ประจำเดือนรวมเช็คไม่ต้องคีย์!O89</f>
        <v>163818</v>
      </c>
      <c r="D26" s="60">
        <f>[13]ประจำเดือนรวมเช็คไม่ต้องคีย์!O91</f>
        <v>5399534</v>
      </c>
      <c r="E26" s="61" t="str">
        <f>IF(D26&gt;B26,"+","-")</f>
        <v>+</v>
      </c>
      <c r="F26" s="60">
        <f>ABS(D26-B26)</f>
        <v>799534</v>
      </c>
      <c r="G26" s="58"/>
      <c r="H26" s="2"/>
      <c r="I26" s="2"/>
      <c r="J26" s="2"/>
      <c r="K26" s="2"/>
      <c r="L26" s="2"/>
    </row>
    <row r="27" spans="1:12" ht="23.25" x14ac:dyDescent="0.5">
      <c r="A27" s="60" t="s">
        <v>38</v>
      </c>
      <c r="B27" s="60">
        <v>400000</v>
      </c>
      <c r="C27" s="60">
        <f>[13]ประจำเดือนรวมเช็คไม่ต้องคีย์!P89</f>
        <v>0</v>
      </c>
      <c r="D27" s="60">
        <f>[13]ประจำเดือนรวมเช็คไม่ต้องคีย์!P91</f>
        <v>142030</v>
      </c>
      <c r="E27" s="61" t="str">
        <f>IF(D27&gt;B27,"+","-")</f>
        <v>-</v>
      </c>
      <c r="F27" s="60">
        <f>ABS(D27-B27)</f>
        <v>257970</v>
      </c>
      <c r="G27" s="58"/>
      <c r="H27" s="2"/>
      <c r="I27" s="2"/>
      <c r="J27" s="2"/>
      <c r="K27" s="2"/>
      <c r="L27" s="2"/>
    </row>
    <row r="28" spans="1:12" ht="23.25" x14ac:dyDescent="0.5">
      <c r="A28" s="60" t="s">
        <v>39</v>
      </c>
      <c r="B28" s="60">
        <v>125000000</v>
      </c>
      <c r="C28" s="60">
        <f>[13]ประจำเดือนรวมเช็คไม่ต้องคีย์!Q89</f>
        <v>10207125</v>
      </c>
      <c r="D28" s="60">
        <f>[13]ประจำเดือนรวมเช็คไม่ต้องคีย์!Q91</f>
        <v>103919835.66</v>
      </c>
      <c r="E28" s="61" t="str">
        <f>IF(D28&gt;B28,"+","-")</f>
        <v>-</v>
      </c>
      <c r="F28" s="60">
        <f>ABS(D28-B28)</f>
        <v>21080164.340000004</v>
      </c>
      <c r="G28" s="58"/>
      <c r="H28" s="2"/>
      <c r="I28" s="2"/>
      <c r="J28" s="2"/>
      <c r="K28" s="2"/>
      <c r="L28" s="2"/>
    </row>
    <row r="29" spans="1:12" ht="23.25" x14ac:dyDescent="0.5">
      <c r="A29" s="60" t="s">
        <v>40</v>
      </c>
      <c r="B29" s="75">
        <f>SUM(B19:B28)</f>
        <v>62500000000</v>
      </c>
      <c r="C29" s="75">
        <f>SUM(C19:C28)</f>
        <v>5836599274.2800007</v>
      </c>
      <c r="D29" s="75">
        <f>SUM(D19:D28)</f>
        <v>59725583573.070007</v>
      </c>
      <c r="E29" s="69" t="str">
        <f t="shared" si="2"/>
        <v>-</v>
      </c>
      <c r="F29" s="68">
        <f t="shared" si="3"/>
        <v>2774416426.9299927</v>
      </c>
      <c r="G29" s="58"/>
      <c r="H29" s="2"/>
      <c r="I29" s="2"/>
      <c r="J29" s="2"/>
      <c r="K29" s="2"/>
      <c r="L29" s="2"/>
    </row>
    <row r="30" spans="1:12" ht="23.25" x14ac:dyDescent="0.5">
      <c r="A30" s="76" t="s">
        <v>41</v>
      </c>
      <c r="B30" s="77">
        <f>+B17+B29</f>
        <v>78400000000</v>
      </c>
      <c r="C30" s="77">
        <f>+C17+C29</f>
        <v>6205274871.2800007</v>
      </c>
      <c r="D30" s="77">
        <f>+D17+D29</f>
        <v>63725432422.94001</v>
      </c>
      <c r="E30" s="78" t="str">
        <f>IF(D30&gt;B30,"+","-")</f>
        <v>-</v>
      </c>
      <c r="F30" s="77">
        <f>ABS(D30-B30)</f>
        <v>14674567577.05999</v>
      </c>
      <c r="G30" s="58"/>
      <c r="H30" s="2"/>
      <c r="I30" s="2"/>
      <c r="J30" s="2"/>
      <c r="K30" s="2"/>
      <c r="L30" s="2"/>
    </row>
    <row r="31" spans="1:12" ht="23.25" x14ac:dyDescent="0.5">
      <c r="A31" s="60" t="s">
        <v>42</v>
      </c>
      <c r="B31" s="56"/>
      <c r="C31" s="56"/>
      <c r="D31" s="56"/>
      <c r="E31" s="57"/>
      <c r="F31" s="56"/>
      <c r="G31" s="58"/>
      <c r="H31" s="2"/>
      <c r="I31" s="2"/>
      <c r="J31" s="2"/>
      <c r="K31" s="2"/>
      <c r="L31" s="2"/>
    </row>
    <row r="32" spans="1:12" ht="23.25" x14ac:dyDescent="0.5">
      <c r="A32" s="60" t="s">
        <v>43</v>
      </c>
      <c r="B32" s="60"/>
      <c r="C32" s="60"/>
      <c r="D32" s="60"/>
      <c r="E32" s="61"/>
      <c r="F32" s="60"/>
      <c r="G32" s="58"/>
      <c r="H32" s="2"/>
      <c r="I32" s="2"/>
      <c r="J32" s="2"/>
      <c r="K32" s="2"/>
      <c r="L32" s="2"/>
    </row>
    <row r="33" spans="1:12" ht="23.25" x14ac:dyDescent="0.5">
      <c r="A33" s="60" t="s">
        <v>44</v>
      </c>
      <c r="B33" s="60">
        <v>1700000000</v>
      </c>
      <c r="C33" s="60">
        <f>[13]ประจำเดือนรวมเช็คไม่ต้องคีย์!S89</f>
        <v>50275955</v>
      </c>
      <c r="D33" s="60">
        <f>[13]ประจำเดือนรวมเช็คไม่ต้องคีย์!S91</f>
        <v>603838724.74000001</v>
      </c>
      <c r="E33" s="61" t="str">
        <f t="shared" ref="E33:E39" si="4">IF(D33&gt;B33,"+","-")</f>
        <v>-</v>
      </c>
      <c r="F33" s="60">
        <f t="shared" ref="F33:F39" si="5">ABS(D33-B33)</f>
        <v>1096161275.26</v>
      </c>
      <c r="G33" s="58"/>
      <c r="H33" s="46"/>
      <c r="I33" s="2"/>
      <c r="J33" s="2"/>
      <c r="K33" s="2"/>
      <c r="L33" s="21"/>
    </row>
    <row r="34" spans="1:12" ht="23.25" x14ac:dyDescent="0.5">
      <c r="A34" s="60" t="s">
        <v>45</v>
      </c>
      <c r="B34" s="60">
        <v>39800000</v>
      </c>
      <c r="C34" s="60">
        <f>[13]ประจำเดือนรวมเช็คไม่ต้องคีย์!T89</f>
        <v>2998350</v>
      </c>
      <c r="D34" s="60">
        <f>[13]ประจำเดือนรวมเช็คไม่ต้องคีย์!T91</f>
        <v>36404570</v>
      </c>
      <c r="E34" s="61" t="str">
        <f t="shared" si="4"/>
        <v>-</v>
      </c>
      <c r="F34" s="60">
        <f t="shared" si="5"/>
        <v>3395430</v>
      </c>
      <c r="G34" s="58"/>
      <c r="H34" s="2"/>
      <c r="I34" s="2"/>
      <c r="J34" s="2"/>
      <c r="K34" s="2"/>
      <c r="L34" s="2"/>
    </row>
    <row r="35" spans="1:12" ht="23.25" x14ac:dyDescent="0.5">
      <c r="A35" s="60" t="s">
        <v>46</v>
      </c>
      <c r="B35" s="60">
        <v>60000000</v>
      </c>
      <c r="C35" s="60">
        <f>[13]ประจำเดือนรวมเช็คไม่ต้องคีย์!U89</f>
        <v>3125042.8</v>
      </c>
      <c r="D35" s="60">
        <f>[13]ประจำเดือนรวมเช็คไม่ต้องคีย์!U91</f>
        <v>38273846.089999996</v>
      </c>
      <c r="E35" s="61" t="str">
        <f t="shared" si="4"/>
        <v>-</v>
      </c>
      <c r="F35" s="60">
        <f t="shared" si="5"/>
        <v>21726153.910000004</v>
      </c>
      <c r="G35" s="58"/>
      <c r="H35" s="2"/>
      <c r="I35" s="2"/>
      <c r="J35" s="2"/>
      <c r="K35" s="2"/>
      <c r="L35" s="2"/>
    </row>
    <row r="36" spans="1:12" ht="23.25" x14ac:dyDescent="0.5">
      <c r="A36" s="60" t="s">
        <v>47</v>
      </c>
      <c r="B36" s="60">
        <v>60000000</v>
      </c>
      <c r="C36" s="60">
        <f>[13]ประจำเดือนรวมเช็คไม่ต้องคีย์!V89</f>
        <v>4424698.8899999997</v>
      </c>
      <c r="D36" s="60">
        <f>[13]ประจำเดือนรวมเช็คไม่ต้องคีย์!V91</f>
        <v>55440433.04999999</v>
      </c>
      <c r="E36" s="61" t="str">
        <f t="shared" si="4"/>
        <v>-</v>
      </c>
      <c r="F36" s="60">
        <f t="shared" si="5"/>
        <v>4559566.9500000104</v>
      </c>
      <c r="G36" s="58"/>
      <c r="H36" s="2"/>
      <c r="I36" s="2"/>
      <c r="J36" s="2"/>
      <c r="K36" s="2"/>
      <c r="L36" s="21"/>
    </row>
    <row r="37" spans="1:12" ht="23.25" x14ac:dyDescent="0.5">
      <c r="A37" s="60" t="s">
        <v>48</v>
      </c>
      <c r="B37" s="60">
        <v>10000</v>
      </c>
      <c r="C37" s="60">
        <f>[13]ประจำเดือนรวมเช็คไม่ต้องคีย์!W89</f>
        <v>0</v>
      </c>
      <c r="D37" s="60">
        <f>[13]ประจำเดือนรวมเช็คไม่ต้องคีย์!W91</f>
        <v>2000</v>
      </c>
      <c r="E37" s="61" t="str">
        <f t="shared" si="4"/>
        <v>-</v>
      </c>
      <c r="F37" s="60">
        <f t="shared" si="5"/>
        <v>8000</v>
      </c>
      <c r="G37" s="58"/>
      <c r="H37" s="2"/>
      <c r="I37" s="2"/>
      <c r="J37" s="2"/>
      <c r="K37" s="2"/>
      <c r="L37" s="2"/>
    </row>
    <row r="38" spans="1:12" ht="23.25" x14ac:dyDescent="0.5">
      <c r="A38" s="60" t="s">
        <v>49</v>
      </c>
      <c r="B38" s="60">
        <v>79000000</v>
      </c>
      <c r="C38" s="60">
        <f>[13]ประจำเดือนรวมเช็คไม่ต้องคีย์!X89</f>
        <v>5783052</v>
      </c>
      <c r="D38" s="60">
        <f>[13]ประจำเดือนรวมเช็คไม่ต้องคีย์!X91</f>
        <v>65753259</v>
      </c>
      <c r="E38" s="61" t="str">
        <f t="shared" si="4"/>
        <v>-</v>
      </c>
      <c r="F38" s="60">
        <f t="shared" si="5"/>
        <v>13246741</v>
      </c>
      <c r="G38" s="58"/>
      <c r="H38" s="2"/>
      <c r="I38" s="2"/>
      <c r="J38" s="2"/>
      <c r="K38" s="2"/>
      <c r="L38" s="2"/>
    </row>
    <row r="39" spans="1:12" ht="23.25" x14ac:dyDescent="0.5">
      <c r="A39" s="60" t="s">
        <v>50</v>
      </c>
      <c r="B39" s="40">
        <v>900000</v>
      </c>
      <c r="C39" s="60">
        <f>+[13]ประจำเดือนรวมเช็คไม่ต้องคีย์!Y89</f>
        <v>77980</v>
      </c>
      <c r="D39" s="60">
        <f>[13]ประจำเดือนรวมเช็คไม่ต้องคีย์!Y91</f>
        <v>780341</v>
      </c>
      <c r="E39" s="61" t="str">
        <f t="shared" si="4"/>
        <v>-</v>
      </c>
      <c r="F39" s="60">
        <f t="shared" si="5"/>
        <v>119659</v>
      </c>
      <c r="G39" s="58"/>
      <c r="H39" s="2"/>
      <c r="I39" s="2"/>
      <c r="J39" s="2"/>
      <c r="K39" s="2"/>
      <c r="L39" s="2"/>
    </row>
    <row r="40" spans="1:12" ht="23.25" x14ac:dyDescent="0.5">
      <c r="A40" s="60" t="s">
        <v>51</v>
      </c>
      <c r="B40" s="41">
        <v>15000000</v>
      </c>
      <c r="C40" s="60">
        <f>+[13]ประจำเดือนรวมเช็คไม่ต้องคีย์!Z89</f>
        <v>823850</v>
      </c>
      <c r="D40" s="60">
        <f>[13]ประจำเดือนรวมเช็คไม่ต้องคีย์!Z91</f>
        <v>10699250</v>
      </c>
      <c r="E40" s="61" t="str">
        <f>IF(D40&gt;B40,"+","-")</f>
        <v>-</v>
      </c>
      <c r="F40" s="60">
        <f>ABS(D40-B40)</f>
        <v>4300750</v>
      </c>
      <c r="G40" s="58"/>
      <c r="H40" s="2"/>
      <c r="I40" s="2"/>
      <c r="J40" s="2"/>
      <c r="K40" s="2"/>
      <c r="L40" s="2"/>
    </row>
    <row r="41" spans="1:12" ht="23.25" x14ac:dyDescent="0.5">
      <c r="A41" s="60" t="s">
        <v>52</v>
      </c>
      <c r="B41" s="60">
        <v>200000</v>
      </c>
      <c r="C41" s="60">
        <f>+[13]ประจำเดือนรวมเช็คไม่ต้องคีย์!AA89</f>
        <v>1500</v>
      </c>
      <c r="D41" s="60">
        <f>+[13]ประจำเดือนรวมเช็คไม่ต้องคีย์!AA91</f>
        <v>82500</v>
      </c>
      <c r="E41" s="61" t="str">
        <f t="shared" ref="E41:E49" si="6">IF(D41&gt;B41,"+","-")</f>
        <v>-</v>
      </c>
      <c r="F41" s="60">
        <f t="shared" ref="F41:F49" si="7">ABS(D41-B41)</f>
        <v>117500</v>
      </c>
      <c r="G41" s="58"/>
      <c r="H41" s="2"/>
      <c r="I41" s="2"/>
      <c r="J41" s="2"/>
      <c r="K41" s="2"/>
      <c r="L41" s="21"/>
    </row>
    <row r="42" spans="1:12" ht="23.25" x14ac:dyDescent="0.5">
      <c r="A42" s="60" t="s">
        <v>53</v>
      </c>
      <c r="B42" s="60">
        <v>90000</v>
      </c>
      <c r="C42" s="60">
        <f>+[13]ประจำเดือนรวมเช็คไม่ต้องคีย์!AB89</f>
        <v>6250</v>
      </c>
      <c r="D42" s="60">
        <f>+[13]ประจำเดือนรวมเช็คไม่ต้องคีย์!AB91</f>
        <v>52250</v>
      </c>
      <c r="E42" s="61" t="str">
        <f t="shared" si="6"/>
        <v>-</v>
      </c>
      <c r="F42" s="60">
        <f t="shared" si="7"/>
        <v>37750</v>
      </c>
      <c r="G42" s="58"/>
      <c r="H42" s="2"/>
      <c r="I42" s="2"/>
      <c r="J42" s="2"/>
      <c r="K42" s="2"/>
      <c r="L42" s="21"/>
    </row>
    <row r="43" spans="1:12" ht="23.25" x14ac:dyDescent="0.5">
      <c r="A43" s="60" t="s">
        <v>54</v>
      </c>
      <c r="B43" s="60"/>
      <c r="C43" s="60">
        <f>+[13]ประจำเดือนรวมเช็คไม่ต้องคีย์!AC89</f>
        <v>0</v>
      </c>
      <c r="D43" s="60">
        <f>+[13]ประจำเดือนรวมเช็คไม่ต้องคีย์!AC91</f>
        <v>0</v>
      </c>
      <c r="E43" s="61" t="str">
        <f t="shared" si="6"/>
        <v>-</v>
      </c>
      <c r="F43" s="60">
        <f t="shared" si="7"/>
        <v>0</v>
      </c>
      <c r="G43" s="58"/>
      <c r="H43" s="2"/>
      <c r="I43" s="2"/>
      <c r="J43" s="2"/>
      <c r="K43" s="2"/>
      <c r="L43" s="21"/>
    </row>
    <row r="44" spans="1:12" ht="23.25" x14ac:dyDescent="0.5">
      <c r="A44" s="60" t="s">
        <v>55</v>
      </c>
      <c r="B44" s="60"/>
      <c r="C44" s="60">
        <f>+[13]ประจำเดือนรวมเช็คไม่ต้องคีย์!AD89</f>
        <v>0</v>
      </c>
      <c r="D44" s="60">
        <f>+[13]ประจำเดือนรวมเช็คไม่ต้องคีย์!AD91</f>
        <v>0</v>
      </c>
      <c r="E44" s="61" t="str">
        <f t="shared" si="6"/>
        <v>-</v>
      </c>
      <c r="F44" s="60">
        <f t="shared" si="7"/>
        <v>0</v>
      </c>
      <c r="G44" s="58"/>
      <c r="H44" s="2"/>
      <c r="I44" s="2"/>
      <c r="J44" s="2"/>
      <c r="K44" s="2"/>
      <c r="L44" s="21"/>
    </row>
    <row r="45" spans="1:12" ht="23.25" x14ac:dyDescent="0.5">
      <c r="A45" s="60" t="s">
        <v>56</v>
      </c>
      <c r="B45" s="60"/>
      <c r="C45" s="60">
        <f>+[13]ประจำเดือนรวมเช็คไม่ต้องคีย์!AE89</f>
        <v>0</v>
      </c>
      <c r="D45" s="60">
        <f>+[13]ประจำเดือนรวมเช็คไม่ต้องคีย์!AE91</f>
        <v>0</v>
      </c>
      <c r="E45" s="61" t="str">
        <f t="shared" si="6"/>
        <v>-</v>
      </c>
      <c r="F45" s="60">
        <f t="shared" si="7"/>
        <v>0</v>
      </c>
      <c r="G45" s="58"/>
      <c r="H45" s="2"/>
      <c r="I45" s="2"/>
      <c r="J45" s="2"/>
      <c r="K45" s="2"/>
      <c r="L45" s="21"/>
    </row>
    <row r="46" spans="1:12" ht="23.25" x14ac:dyDescent="0.5">
      <c r="A46" s="60" t="s">
        <v>57</v>
      </c>
      <c r="B46" s="60"/>
      <c r="C46" s="60">
        <f>+[13]ประจำเดือนรวมเช็คไม่ต้องคีย์!AF89</f>
        <v>0</v>
      </c>
      <c r="D46" s="60">
        <f>+[13]ประจำเดือนรวมเช็คไม่ต้องคีย์!AF91</f>
        <v>0</v>
      </c>
      <c r="E46" s="61" t="str">
        <f t="shared" si="6"/>
        <v>-</v>
      </c>
      <c r="F46" s="60">
        <f t="shared" si="7"/>
        <v>0</v>
      </c>
      <c r="G46" s="58"/>
      <c r="H46" s="2"/>
      <c r="I46" s="2"/>
      <c r="J46" s="2"/>
      <c r="K46" s="2"/>
      <c r="L46" s="21"/>
    </row>
    <row r="47" spans="1:12" ht="23.25" x14ac:dyDescent="0.5">
      <c r="A47" s="60" t="s">
        <v>58</v>
      </c>
      <c r="B47" s="60"/>
      <c r="C47" s="60">
        <f>+[13]ประจำเดือนรวมเช็คไม่ต้องคีย์!AG89</f>
        <v>0</v>
      </c>
      <c r="D47" s="60">
        <f>+[13]ประจำเดือนรวมเช็คไม่ต้องคีย์!AG91</f>
        <v>0</v>
      </c>
      <c r="E47" s="61" t="str">
        <f t="shared" si="6"/>
        <v>-</v>
      </c>
      <c r="F47" s="60">
        <f t="shared" si="7"/>
        <v>0</v>
      </c>
      <c r="G47" s="58"/>
      <c r="H47" s="2"/>
      <c r="I47" s="2"/>
      <c r="J47" s="2"/>
      <c r="K47" s="2"/>
      <c r="L47" s="21"/>
    </row>
    <row r="48" spans="1:12" ht="23.25" x14ac:dyDescent="0.5">
      <c r="A48" s="60" t="s">
        <v>59</v>
      </c>
      <c r="B48" s="60"/>
      <c r="C48" s="60">
        <f>+[13]ประจำเดือนรวมเช็คไม่ต้องคีย์!AH89</f>
        <v>0</v>
      </c>
      <c r="D48" s="60">
        <f>+[13]ประจำเดือนรวมเช็คไม่ต้องคีย์!AH91</f>
        <v>0</v>
      </c>
      <c r="E48" s="61" t="str">
        <f t="shared" si="6"/>
        <v>-</v>
      </c>
      <c r="F48" s="60">
        <f t="shared" si="7"/>
        <v>0</v>
      </c>
      <c r="G48" s="58"/>
      <c r="H48" s="2"/>
      <c r="I48" s="2"/>
      <c r="J48" s="2"/>
      <c r="K48" s="2"/>
      <c r="L48" s="21"/>
    </row>
    <row r="49" spans="1:12" ht="23.25" x14ac:dyDescent="0.5">
      <c r="A49" s="60" t="s">
        <v>60</v>
      </c>
      <c r="B49" s="68">
        <f>SUM(B41:B48,B33:B40)</f>
        <v>1955000000</v>
      </c>
      <c r="C49" s="68">
        <f>SUM(C33:C42)</f>
        <v>67516678.689999998</v>
      </c>
      <c r="D49" s="68">
        <f>SUM(D33:D42)</f>
        <v>811327173.88</v>
      </c>
      <c r="E49" s="69" t="str">
        <f t="shared" si="6"/>
        <v>-</v>
      </c>
      <c r="F49" s="68">
        <f t="shared" si="7"/>
        <v>1143672826.1199999</v>
      </c>
      <c r="G49" s="58"/>
      <c r="H49" s="2"/>
      <c r="I49" s="2"/>
      <c r="J49" s="2"/>
      <c r="K49" s="2"/>
      <c r="L49" s="2"/>
    </row>
    <row r="50" spans="1:12" ht="23.25" x14ac:dyDescent="0.5">
      <c r="A50" s="72"/>
      <c r="B50" s="41"/>
      <c r="C50" s="72"/>
      <c r="D50" s="72"/>
      <c r="E50" s="79"/>
      <c r="F50" s="72"/>
      <c r="G50" s="58"/>
      <c r="H50" s="21"/>
      <c r="I50" s="21"/>
      <c r="J50" s="21"/>
      <c r="K50" s="21"/>
      <c r="L50" s="2"/>
    </row>
    <row r="51" spans="1:12" ht="23.25" x14ac:dyDescent="0.5">
      <c r="A51" s="72"/>
      <c r="B51" s="41"/>
      <c r="C51" s="72"/>
      <c r="D51" s="72"/>
      <c r="E51" s="79"/>
      <c r="F51" s="72"/>
      <c r="G51" s="58"/>
      <c r="H51" s="21"/>
      <c r="I51" s="21"/>
      <c r="J51" s="21"/>
      <c r="K51" s="21"/>
      <c r="L51" s="2"/>
    </row>
    <row r="52" spans="1:12" ht="23.25" x14ac:dyDescent="0.5">
      <c r="A52" s="72"/>
      <c r="B52" s="41"/>
      <c r="C52" s="72"/>
      <c r="D52" s="72"/>
      <c r="E52" s="79"/>
      <c r="F52" s="72"/>
      <c r="G52" s="58"/>
      <c r="H52" s="2"/>
      <c r="I52" s="2"/>
      <c r="J52" s="2"/>
      <c r="K52" s="2"/>
      <c r="L52" s="2"/>
    </row>
    <row r="53" spans="1:12" ht="23.25" x14ac:dyDescent="0.45">
      <c r="A53" s="1" t="s">
        <v>61</v>
      </c>
      <c r="B53" s="1"/>
      <c r="C53" s="1"/>
      <c r="D53" s="1"/>
      <c r="E53" s="1"/>
      <c r="F53" s="1"/>
      <c r="G53" s="58"/>
      <c r="H53" s="2"/>
      <c r="I53" s="2"/>
      <c r="J53" s="2"/>
      <c r="K53" s="2"/>
      <c r="L53" s="2"/>
    </row>
    <row r="54" spans="1:12" ht="23.25" x14ac:dyDescent="0.45">
      <c r="A54" s="1"/>
      <c r="B54" s="1"/>
      <c r="C54" s="1"/>
      <c r="D54" s="1"/>
      <c r="E54" s="1"/>
      <c r="F54" s="1"/>
      <c r="G54" s="58"/>
      <c r="H54" s="2"/>
      <c r="I54" s="2"/>
      <c r="J54" s="2"/>
      <c r="K54" s="2"/>
      <c r="L54" s="2"/>
    </row>
    <row r="55" spans="1:12" ht="23.25" x14ac:dyDescent="0.5">
      <c r="A55" s="4" t="s">
        <v>2</v>
      </c>
      <c r="B55" s="4" t="s">
        <v>3</v>
      </c>
      <c r="C55" s="4" t="s">
        <v>4</v>
      </c>
      <c r="D55" s="4" t="s">
        <v>5</v>
      </c>
      <c r="E55" s="4" t="s">
        <v>6</v>
      </c>
      <c r="F55" s="4" t="s">
        <v>7</v>
      </c>
      <c r="G55" s="58"/>
      <c r="H55" s="2"/>
      <c r="I55" s="2"/>
      <c r="J55" s="2"/>
      <c r="K55" s="2"/>
      <c r="L55" s="21"/>
    </row>
    <row r="56" spans="1:12" ht="23.25" x14ac:dyDescent="0.5">
      <c r="A56" s="7"/>
      <c r="B56" s="7" t="str">
        <f>+B5</f>
        <v>ปี 2563</v>
      </c>
      <c r="C56" s="7"/>
      <c r="D56" s="7"/>
      <c r="E56" s="7" t="s">
        <v>9</v>
      </c>
      <c r="F56" s="7" t="s">
        <v>62</v>
      </c>
      <c r="G56" s="58"/>
      <c r="H56" s="2"/>
      <c r="I56" s="2"/>
      <c r="J56" s="2"/>
      <c r="K56" s="2"/>
      <c r="L56" s="21"/>
    </row>
    <row r="57" spans="1:12" ht="23.25" x14ac:dyDescent="0.5">
      <c r="A57" s="60" t="s">
        <v>63</v>
      </c>
      <c r="B57" s="60"/>
      <c r="C57" s="60"/>
      <c r="D57" s="60"/>
      <c r="E57" s="61"/>
      <c r="F57" s="60"/>
      <c r="G57" s="58"/>
      <c r="H57" s="2"/>
      <c r="I57" s="2"/>
      <c r="J57" s="2"/>
      <c r="K57" s="2"/>
      <c r="L57" s="2"/>
    </row>
    <row r="58" spans="1:12" ht="23.25" x14ac:dyDescent="0.5">
      <c r="A58" s="60" t="s">
        <v>64</v>
      </c>
      <c r="B58" s="60">
        <v>114000000</v>
      </c>
      <c r="C58" s="60">
        <f>[13]ประจำเดือนรวมเช็คไม่ต้องคีย์!AI89</f>
        <v>9909264.5999999996</v>
      </c>
      <c r="D58" s="60">
        <f>[13]ประจำเดือนรวมเช็คไม่ต้องคีย์!AI91</f>
        <v>137557428.75</v>
      </c>
      <c r="E58" s="61" t="str">
        <f>IF(D58&gt;B58,"+","-")</f>
        <v>+</v>
      </c>
      <c r="F58" s="60">
        <f>ABS(D58-B58)</f>
        <v>23557428.75</v>
      </c>
      <c r="G58" s="58"/>
      <c r="H58" s="2"/>
      <c r="I58" s="2"/>
      <c r="J58" s="2"/>
      <c r="K58" s="2"/>
      <c r="L58" s="2"/>
    </row>
    <row r="59" spans="1:12" ht="23.25" x14ac:dyDescent="0.5">
      <c r="A59" s="60" t="s">
        <v>65</v>
      </c>
      <c r="B59" s="60"/>
      <c r="C59" s="60"/>
      <c r="D59" s="60"/>
      <c r="E59" s="61"/>
      <c r="F59" s="60"/>
      <c r="G59" s="58"/>
      <c r="H59" s="2"/>
      <c r="I59" s="2"/>
      <c r="J59" s="2"/>
      <c r="K59" s="2"/>
      <c r="L59" s="2"/>
    </row>
    <row r="60" spans="1:12" ht="23.25" x14ac:dyDescent="0.5">
      <c r="A60" s="60" t="s">
        <v>66</v>
      </c>
      <c r="B60" s="60">
        <v>15000000</v>
      </c>
      <c r="C60" s="60">
        <f>[13]ประจำเดือนรวมเช็คไม่ต้องคีย์!AJ89</f>
        <v>1968632</v>
      </c>
      <c r="D60" s="60">
        <f>[13]ประจำเดือนรวมเช็คไม่ต้องคีย์!AJ91</f>
        <v>21279696</v>
      </c>
      <c r="E60" s="61" t="str">
        <f t="shared" ref="E60:E66" si="8">IF(D60&gt;B60,"+","-")</f>
        <v>+</v>
      </c>
      <c r="F60" s="60">
        <f t="shared" ref="F60:F66" si="9">ABS(D60-B60)</f>
        <v>6279696</v>
      </c>
      <c r="G60" s="58"/>
      <c r="H60" s="2"/>
      <c r="I60" s="2"/>
      <c r="J60" s="2"/>
      <c r="K60" s="2"/>
      <c r="L60" s="2"/>
    </row>
    <row r="61" spans="1:12" ht="23.25" x14ac:dyDescent="0.5">
      <c r="A61" s="60" t="s">
        <v>67</v>
      </c>
      <c r="B61" s="60"/>
      <c r="C61" s="60"/>
      <c r="D61" s="60"/>
      <c r="E61" s="61"/>
      <c r="F61" s="60"/>
      <c r="G61" s="58"/>
      <c r="H61" s="2"/>
      <c r="I61" s="2"/>
      <c r="J61" s="2"/>
      <c r="K61" s="2"/>
      <c r="L61" s="2"/>
    </row>
    <row r="62" spans="1:12" ht="23.25" x14ac:dyDescent="0.5">
      <c r="A62" s="60" t="s">
        <v>68</v>
      </c>
      <c r="B62" s="60">
        <v>200000</v>
      </c>
      <c r="C62" s="60">
        <f>[13]ประจำเดือนรวมเช็คไม่ต้องคีย์!AK89</f>
        <v>13505</v>
      </c>
      <c r="D62" s="60">
        <f>[13]ประจำเดือนรวมเช็คไม่ต้องคีย์!AK91</f>
        <v>172575</v>
      </c>
      <c r="E62" s="61" t="str">
        <f t="shared" si="8"/>
        <v>-</v>
      </c>
      <c r="F62" s="60">
        <f t="shared" si="9"/>
        <v>27425</v>
      </c>
      <c r="G62" s="58"/>
      <c r="H62" s="2"/>
      <c r="I62" s="2"/>
      <c r="J62" s="2"/>
      <c r="K62" s="2"/>
      <c r="L62" s="2"/>
    </row>
    <row r="63" spans="1:12" ht="23.25" x14ac:dyDescent="0.5">
      <c r="A63" s="60" t="s">
        <v>69</v>
      </c>
      <c r="B63" s="60">
        <v>1000000</v>
      </c>
      <c r="C63" s="60">
        <f>[13]ประจำเดือนรวมเช็คไม่ต้องคีย์!AL89</f>
        <v>247000</v>
      </c>
      <c r="D63" s="60">
        <f>[13]ประจำเดือนรวมเช็คไม่ต้องคีย์!AL91</f>
        <v>2966400</v>
      </c>
      <c r="E63" s="61" t="str">
        <f t="shared" si="8"/>
        <v>+</v>
      </c>
      <c r="F63" s="60">
        <f t="shared" si="9"/>
        <v>1966400</v>
      </c>
      <c r="G63" s="58"/>
      <c r="H63" s="2"/>
      <c r="I63" s="2"/>
      <c r="J63" s="2"/>
      <c r="K63" s="2"/>
      <c r="L63" s="2"/>
    </row>
    <row r="64" spans="1:12" ht="23.25" x14ac:dyDescent="0.5">
      <c r="A64" s="60" t="s">
        <v>70</v>
      </c>
      <c r="B64" s="60">
        <v>300000</v>
      </c>
      <c r="C64" s="60">
        <f>[13]ประจำเดือนรวมเช็คไม่ต้องคีย์!AM89</f>
        <v>0</v>
      </c>
      <c r="D64" s="60">
        <f>[13]ประจำเดือนรวมเช็คไม่ต้องคีย์!AM91</f>
        <v>168500</v>
      </c>
      <c r="E64" s="61" t="str">
        <f t="shared" si="8"/>
        <v>-</v>
      </c>
      <c r="F64" s="60">
        <f t="shared" si="9"/>
        <v>131500</v>
      </c>
      <c r="G64" s="58"/>
      <c r="H64" s="2"/>
      <c r="I64" s="2"/>
      <c r="J64" s="2"/>
      <c r="K64" s="2"/>
      <c r="L64" s="2"/>
    </row>
    <row r="65" spans="1:12" ht="23.25" x14ac:dyDescent="0.5">
      <c r="A65" s="60" t="s">
        <v>71</v>
      </c>
      <c r="B65" s="60">
        <v>500000</v>
      </c>
      <c r="C65" s="60">
        <f>+[13]ประจำเดือนรวมเช็คไม่ต้องคีย์!AN89</f>
        <v>124900</v>
      </c>
      <c r="D65" s="60">
        <f>[13]ประจำเดือนรวมเช็คไม่ต้องคีย์!AN91</f>
        <v>1462870</v>
      </c>
      <c r="E65" s="61" t="str">
        <f t="shared" si="8"/>
        <v>+</v>
      </c>
      <c r="F65" s="60">
        <f t="shared" si="9"/>
        <v>962870</v>
      </c>
      <c r="G65" s="58"/>
      <c r="H65" s="2"/>
      <c r="I65" s="2"/>
      <c r="J65" s="2"/>
      <c r="K65" s="2"/>
      <c r="L65" s="2"/>
    </row>
    <row r="66" spans="1:12" ht="23.25" x14ac:dyDescent="0.5">
      <c r="A66" s="60" t="s">
        <v>72</v>
      </c>
      <c r="B66" s="60">
        <v>8000000</v>
      </c>
      <c r="C66" s="60">
        <f>+[13]ประจำเดือนรวมเช็คไม่ต้องคีย์!AO89</f>
        <v>1233258</v>
      </c>
      <c r="D66" s="60">
        <f>[13]ประจำเดือนรวมเช็คไม่ต้องคีย์!AO91</f>
        <v>14147440.4</v>
      </c>
      <c r="E66" s="61" t="str">
        <f t="shared" si="8"/>
        <v>+</v>
      </c>
      <c r="F66" s="60">
        <f t="shared" si="9"/>
        <v>6147440.4000000004</v>
      </c>
      <c r="G66" s="58"/>
      <c r="H66" s="2"/>
      <c r="I66" s="2"/>
      <c r="J66" s="2"/>
      <c r="K66" s="2"/>
      <c r="L66" s="2"/>
    </row>
    <row r="67" spans="1:12" ht="23.25" x14ac:dyDescent="0.5">
      <c r="A67" s="60" t="s">
        <v>73</v>
      </c>
      <c r="B67" s="60"/>
      <c r="C67" s="60"/>
      <c r="D67" s="60"/>
      <c r="E67" s="61"/>
      <c r="F67" s="60"/>
      <c r="G67" s="58"/>
      <c r="H67" s="21"/>
      <c r="I67" s="21"/>
      <c r="J67" s="21"/>
      <c r="K67" s="21"/>
      <c r="L67" s="2"/>
    </row>
    <row r="68" spans="1:12" ht="23.25" x14ac:dyDescent="0.5">
      <c r="A68" s="60" t="s">
        <v>74</v>
      </c>
      <c r="B68" s="68">
        <f>SUM(B58:B66)</f>
        <v>139000000</v>
      </c>
      <c r="C68" s="68">
        <f>SUM(C58:C66)</f>
        <v>13496559.6</v>
      </c>
      <c r="D68" s="68">
        <f>SUM(D58:D66)</f>
        <v>177754910.15000001</v>
      </c>
      <c r="E68" s="69" t="str">
        <f>IF(D68&gt;B68,"+","-")</f>
        <v>+</v>
      </c>
      <c r="F68" s="68">
        <f>ABS(D68-B68)</f>
        <v>38754910.150000006</v>
      </c>
      <c r="G68" s="58"/>
      <c r="H68" s="2"/>
      <c r="I68" s="2"/>
      <c r="J68" s="2"/>
      <c r="K68" s="2"/>
      <c r="L68" s="2"/>
    </row>
    <row r="69" spans="1:12" ht="23.25" x14ac:dyDescent="0.5">
      <c r="A69" s="60" t="s">
        <v>75</v>
      </c>
      <c r="B69" s="60"/>
      <c r="C69" s="60"/>
      <c r="D69" s="60"/>
      <c r="E69" s="61"/>
      <c r="F69" s="60"/>
      <c r="G69" s="58"/>
      <c r="H69" s="2"/>
      <c r="I69" s="2"/>
      <c r="J69" s="2"/>
      <c r="K69" s="2"/>
      <c r="L69" s="2"/>
    </row>
    <row r="70" spans="1:12" ht="23.25" x14ac:dyDescent="0.5">
      <c r="A70" s="60" t="s">
        <v>76</v>
      </c>
      <c r="B70" s="60">
        <v>100000000</v>
      </c>
      <c r="C70" s="60">
        <f>[13]ประจำเดือนรวมเช็คไม่ต้องคีย์!AP89</f>
        <v>7606248</v>
      </c>
      <c r="D70" s="60">
        <f>[13]ประจำเดือนรวมเช็คไม่ต้องคีย์!AP91</f>
        <v>118273890.25</v>
      </c>
      <c r="E70" s="61" t="str">
        <f>IF(D70&gt;B70,"+","-")</f>
        <v>+</v>
      </c>
      <c r="F70" s="60">
        <f>ABS(D70-B70)</f>
        <v>18273890.25</v>
      </c>
      <c r="G70" s="58"/>
      <c r="H70" s="2"/>
      <c r="I70" s="2"/>
      <c r="J70" s="2"/>
      <c r="K70" s="2"/>
      <c r="L70" s="2"/>
    </row>
    <row r="71" spans="1:12" ht="23.25" x14ac:dyDescent="0.5">
      <c r="A71" s="60" t="s">
        <v>77</v>
      </c>
      <c r="B71" s="68">
        <f>B70</f>
        <v>100000000</v>
      </c>
      <c r="C71" s="68">
        <f>C70</f>
        <v>7606248</v>
      </c>
      <c r="D71" s="68">
        <f>D70</f>
        <v>118273890.25</v>
      </c>
      <c r="E71" s="69" t="str">
        <f t="shared" ref="E71:E88" si="10">IF(D71&gt;B71,"+","-")</f>
        <v>+</v>
      </c>
      <c r="F71" s="68">
        <f>ABS(D71-B71)</f>
        <v>18273890.25</v>
      </c>
      <c r="G71" s="58"/>
      <c r="H71" s="2"/>
      <c r="I71" s="2"/>
      <c r="J71" s="2"/>
      <c r="K71" s="2"/>
      <c r="L71" s="21"/>
    </row>
    <row r="72" spans="1:12" ht="23.25" x14ac:dyDescent="0.5">
      <c r="A72" s="60" t="s">
        <v>78</v>
      </c>
      <c r="B72" s="60"/>
      <c r="C72" s="60"/>
      <c r="D72" s="60"/>
      <c r="E72" s="61"/>
      <c r="F72" s="60"/>
      <c r="G72" s="58"/>
      <c r="H72" s="21"/>
      <c r="I72" s="21"/>
      <c r="J72" s="21"/>
      <c r="K72" s="21"/>
      <c r="L72" s="2"/>
    </row>
    <row r="73" spans="1:12" ht="23.25" x14ac:dyDescent="0.5">
      <c r="A73" s="60" t="s">
        <v>79</v>
      </c>
      <c r="B73" s="60">
        <v>0</v>
      </c>
      <c r="C73" s="60">
        <f>[13]ประจำเดือนรวมเช็คไม่ต้องคีย์!AQ89</f>
        <v>0</v>
      </c>
      <c r="D73" s="60">
        <f>[13]ประจำเดือนรวมเช็คไม่ต้องคีย์!AQ91</f>
        <v>0</v>
      </c>
      <c r="E73" s="61" t="str">
        <f t="shared" si="10"/>
        <v>-</v>
      </c>
      <c r="F73" s="60">
        <f t="shared" ref="F73:F88" si="11">ABS(D73-B73)</f>
        <v>0</v>
      </c>
      <c r="G73" s="58"/>
      <c r="H73" s="2"/>
      <c r="I73" s="2"/>
      <c r="J73" s="2"/>
      <c r="K73" s="2"/>
      <c r="L73" s="2"/>
    </row>
    <row r="74" spans="1:12" ht="23.25" x14ac:dyDescent="0.5">
      <c r="A74" s="60" t="s">
        <v>80</v>
      </c>
      <c r="B74" s="60">
        <v>10000000</v>
      </c>
      <c r="C74" s="60">
        <f>[13]ประจำเดือนรวมเช็คไม่ต้องคีย์!AR89</f>
        <v>1741667</v>
      </c>
      <c r="D74" s="60">
        <f>[13]ประจำเดือนรวมเช็คไม่ต้องคีย์!AR91</f>
        <v>17070972</v>
      </c>
      <c r="E74" s="61" t="str">
        <f t="shared" si="10"/>
        <v>+</v>
      </c>
      <c r="F74" s="60">
        <f t="shared" si="11"/>
        <v>7070972</v>
      </c>
      <c r="G74" s="58"/>
      <c r="H74" s="2"/>
      <c r="I74" s="2"/>
      <c r="J74" s="2"/>
      <c r="K74" s="2"/>
      <c r="L74" s="2"/>
    </row>
    <row r="75" spans="1:12" ht="23.25" x14ac:dyDescent="0.5">
      <c r="A75" s="60" t="s">
        <v>81</v>
      </c>
      <c r="B75" s="60">
        <v>500000</v>
      </c>
      <c r="C75" s="60">
        <f>[13]ประจำเดือนรวมเช็คไม่ต้องคีย์!AS89</f>
        <v>50175</v>
      </c>
      <c r="D75" s="60">
        <f>[13]ประจำเดือนรวมเช็คไม่ต้องคีย์!AS91</f>
        <v>313659</v>
      </c>
      <c r="E75" s="61" t="str">
        <f t="shared" si="10"/>
        <v>-</v>
      </c>
      <c r="F75" s="60">
        <f t="shared" si="11"/>
        <v>186341</v>
      </c>
      <c r="G75" s="58"/>
      <c r="H75" s="2"/>
      <c r="I75" s="2"/>
      <c r="J75" s="2"/>
      <c r="K75" s="2"/>
      <c r="L75" s="2"/>
    </row>
    <row r="76" spans="1:12" ht="23.25" x14ac:dyDescent="0.5">
      <c r="A76" s="60" t="s">
        <v>82</v>
      </c>
      <c r="B76" s="60">
        <v>1000000</v>
      </c>
      <c r="C76" s="60">
        <f>[13]ประจำเดือนรวมเช็คไม่ต้องคีย์!AT89</f>
        <v>52670</v>
      </c>
      <c r="D76" s="60">
        <f>[13]ประจำเดือนรวมเช็คไม่ต้องคีย์!AT91</f>
        <v>506230</v>
      </c>
      <c r="E76" s="61" t="str">
        <f t="shared" si="10"/>
        <v>-</v>
      </c>
      <c r="F76" s="60">
        <f t="shared" si="11"/>
        <v>493770</v>
      </c>
      <c r="G76" s="58"/>
      <c r="H76" s="2"/>
      <c r="I76" s="2"/>
      <c r="J76" s="2"/>
      <c r="K76" s="2"/>
      <c r="L76" s="21"/>
    </row>
    <row r="77" spans="1:12" ht="23.25" x14ac:dyDescent="0.5">
      <c r="A77" s="60" t="s">
        <v>83</v>
      </c>
      <c r="B77" s="60">
        <v>4500000</v>
      </c>
      <c r="C77" s="60">
        <f>[13]ประจำเดือนรวมเช็คไม่ต้องคีย์!AU89</f>
        <v>238950</v>
      </c>
      <c r="D77" s="60">
        <f>[13]ประจำเดือนรวมเช็คไม่ต้องคีย์!AU91</f>
        <v>3956588</v>
      </c>
      <c r="E77" s="61" t="str">
        <f t="shared" si="10"/>
        <v>-</v>
      </c>
      <c r="F77" s="60">
        <f t="shared" si="11"/>
        <v>543412</v>
      </c>
      <c r="G77" s="58"/>
      <c r="H77" s="21"/>
      <c r="I77" s="21"/>
      <c r="J77" s="21"/>
      <c r="K77" s="21"/>
      <c r="L77" s="2"/>
    </row>
    <row r="78" spans="1:12" ht="23.25" x14ac:dyDescent="0.5">
      <c r="A78" s="60" t="s">
        <v>84</v>
      </c>
      <c r="B78" s="60">
        <v>4000000</v>
      </c>
      <c r="C78" s="60">
        <f>[13]ประจำเดือนรวมเช็คไม่ต้องคีย์!AV89</f>
        <v>4500</v>
      </c>
      <c r="D78" s="60">
        <f>[13]ประจำเดือนรวมเช็คไม่ต้องคีย์!AV91</f>
        <v>1382250</v>
      </c>
      <c r="E78" s="61" t="str">
        <f t="shared" si="10"/>
        <v>-</v>
      </c>
      <c r="F78" s="60">
        <f t="shared" si="11"/>
        <v>2617750</v>
      </c>
      <c r="G78" s="58"/>
      <c r="H78" s="2"/>
      <c r="I78" s="2"/>
      <c r="J78" s="2"/>
      <c r="K78" s="2"/>
      <c r="L78" s="2"/>
    </row>
    <row r="79" spans="1:12" ht="23.25" x14ac:dyDescent="0.5">
      <c r="A79" s="60" t="s">
        <v>85</v>
      </c>
      <c r="B79" s="60">
        <v>100000</v>
      </c>
      <c r="C79" s="60">
        <f>[13]ประจำเดือนรวมเช็คไม่ต้องคีย์!AW89</f>
        <v>2600</v>
      </c>
      <c r="D79" s="60">
        <f>[13]ประจำเดือนรวมเช็คไม่ต้องคีย์!AW91</f>
        <v>24800</v>
      </c>
      <c r="E79" s="61" t="str">
        <f t="shared" si="10"/>
        <v>-</v>
      </c>
      <c r="F79" s="60">
        <f t="shared" si="11"/>
        <v>75200</v>
      </c>
      <c r="G79" s="58"/>
      <c r="H79" s="2"/>
      <c r="I79" s="2"/>
      <c r="J79" s="2"/>
      <c r="K79" s="2"/>
      <c r="L79" s="2"/>
    </row>
    <row r="80" spans="1:12" ht="23.25" x14ac:dyDescent="0.5">
      <c r="A80" s="60" t="s">
        <v>86</v>
      </c>
      <c r="B80" s="60">
        <v>6430000</v>
      </c>
      <c r="C80" s="60">
        <f>[13]ประจำเดือนรวมเช็คไม่ต้องคีย์!AX89</f>
        <v>268900</v>
      </c>
      <c r="D80" s="60">
        <f>[13]ประจำเดือนรวมเช็คไม่ต้องคีย์!AX91</f>
        <v>5715382</v>
      </c>
      <c r="E80" s="61" t="str">
        <f t="shared" si="10"/>
        <v>-</v>
      </c>
      <c r="F80" s="60">
        <f t="shared" si="11"/>
        <v>714618</v>
      </c>
      <c r="G80" s="58"/>
      <c r="H80" s="2"/>
      <c r="I80" s="2"/>
      <c r="J80" s="2"/>
      <c r="K80" s="2"/>
      <c r="L80" s="2"/>
    </row>
    <row r="81" spans="1:12" ht="23.25" x14ac:dyDescent="0.5">
      <c r="A81" s="60" t="s">
        <v>87</v>
      </c>
      <c r="B81" s="60">
        <v>10000000</v>
      </c>
      <c r="C81" s="60">
        <f>[13]ประจำเดือนรวมเช็คไม่ต้องคีย์!AY89</f>
        <v>612475</v>
      </c>
      <c r="D81" s="60">
        <f>[13]ประจำเดือนรวมเช็คไม่ต้องคีย์!AY91</f>
        <v>11742415</v>
      </c>
      <c r="E81" s="61" t="str">
        <f t="shared" si="10"/>
        <v>+</v>
      </c>
      <c r="F81" s="60">
        <f t="shared" si="11"/>
        <v>1742415</v>
      </c>
      <c r="G81" s="58"/>
      <c r="H81" s="2"/>
      <c r="I81" s="2"/>
      <c r="J81" s="2"/>
      <c r="K81" s="2"/>
      <c r="L81" s="21"/>
    </row>
    <row r="82" spans="1:12" ht="23.25" x14ac:dyDescent="0.5">
      <c r="A82" s="60" t="s">
        <v>88</v>
      </c>
      <c r="B82" s="60">
        <v>30000</v>
      </c>
      <c r="C82" s="60">
        <f>[13]ประจำเดือนรวมเช็คไม่ต้องคีย์!AZ89</f>
        <v>0</v>
      </c>
      <c r="D82" s="60">
        <f>[13]ประจำเดือนรวมเช็คไม่ต้องคีย์!AZ91</f>
        <v>2120</v>
      </c>
      <c r="E82" s="61" t="str">
        <f t="shared" si="10"/>
        <v>-</v>
      </c>
      <c r="F82" s="60">
        <f t="shared" si="11"/>
        <v>27880</v>
      </c>
      <c r="G82" s="58"/>
      <c r="H82" s="2"/>
      <c r="I82" s="2"/>
      <c r="J82" s="2"/>
      <c r="K82" s="2"/>
      <c r="L82" s="2"/>
    </row>
    <row r="83" spans="1:12" ht="23.25" x14ac:dyDescent="0.5">
      <c r="A83" s="60" t="s">
        <v>89</v>
      </c>
      <c r="B83" s="60">
        <v>19300000</v>
      </c>
      <c r="C83" s="60">
        <f>[13]ประจำเดือนรวมเช็คไม่ต้องคีย์!BA89</f>
        <v>934635</v>
      </c>
      <c r="D83" s="60">
        <f>[13]ประจำเดือนรวมเช็คไม่ต้องคีย์!BA91</f>
        <v>6402505</v>
      </c>
      <c r="E83" s="61" t="str">
        <f t="shared" si="10"/>
        <v>-</v>
      </c>
      <c r="F83" s="60">
        <f t="shared" si="11"/>
        <v>12897495</v>
      </c>
      <c r="G83" s="58"/>
      <c r="H83" s="2"/>
      <c r="I83" s="2"/>
      <c r="J83" s="2"/>
      <c r="K83" s="2"/>
      <c r="L83" s="2"/>
    </row>
    <row r="84" spans="1:12" ht="23.25" x14ac:dyDescent="0.5">
      <c r="A84" s="60" t="s">
        <v>90</v>
      </c>
      <c r="B84" s="60">
        <v>60000</v>
      </c>
      <c r="C84" s="60">
        <f>[13]ประจำเดือนรวมเช็คไม่ต้องคีย์!BB89</f>
        <v>12715</v>
      </c>
      <c r="D84" s="60">
        <f>[13]ประจำเดือนรวมเช็คไม่ต้องคีย์!BB91</f>
        <v>118390</v>
      </c>
      <c r="E84" s="61" t="str">
        <f t="shared" si="10"/>
        <v>+</v>
      </c>
      <c r="F84" s="60">
        <f t="shared" si="11"/>
        <v>58390</v>
      </c>
      <c r="G84" s="58"/>
      <c r="H84" s="2"/>
      <c r="I84" s="2"/>
      <c r="J84" s="2"/>
      <c r="K84" s="2"/>
      <c r="L84" s="2"/>
    </row>
    <row r="85" spans="1:12" ht="23.25" x14ac:dyDescent="0.5">
      <c r="A85" s="60" t="s">
        <v>91</v>
      </c>
      <c r="B85" s="60"/>
      <c r="C85" s="60">
        <f>[13]ประจำเดือนรวมเช็คไม่ต้องคีย์!BC89</f>
        <v>0</v>
      </c>
      <c r="D85" s="60">
        <f>[13]ประจำเดือนรวมเช็คไม่ต้องคีย์!BC91</f>
        <v>0</v>
      </c>
      <c r="E85" s="61" t="str">
        <f t="shared" si="10"/>
        <v>-</v>
      </c>
      <c r="F85" s="60">
        <f t="shared" si="11"/>
        <v>0</v>
      </c>
      <c r="G85" s="58"/>
      <c r="H85" s="2"/>
      <c r="I85" s="2"/>
      <c r="J85" s="2"/>
      <c r="K85" s="2"/>
      <c r="L85" s="2"/>
    </row>
    <row r="86" spans="1:12" ht="23.25" x14ac:dyDescent="0.5">
      <c r="A86" s="60" t="s">
        <v>92</v>
      </c>
      <c r="B86" s="60"/>
      <c r="C86" s="60">
        <f>[13]ประจำเดือนรวมเช็คไม่ต้องคีย์!BD89</f>
        <v>0</v>
      </c>
      <c r="D86" s="60">
        <f>[13]ประจำเดือนรวมเช็คไม่ต้องคีย์!BD91</f>
        <v>0</v>
      </c>
      <c r="E86" s="61" t="str">
        <f>IF(D86&gt;B86,"+","-")</f>
        <v>-</v>
      </c>
      <c r="F86" s="60">
        <f>ABS(D86-B86)</f>
        <v>0</v>
      </c>
      <c r="G86" s="58"/>
      <c r="H86" s="2"/>
      <c r="I86" s="2"/>
      <c r="J86" s="2"/>
      <c r="K86" s="2"/>
      <c r="L86" s="2"/>
    </row>
    <row r="87" spans="1:12" ht="23.25" x14ac:dyDescent="0.5">
      <c r="A87" s="60" t="s">
        <v>93</v>
      </c>
      <c r="B87" s="60">
        <v>80000</v>
      </c>
      <c r="C87" s="60">
        <f>+[13]ประจำเดือนรวมเช็คไม่ต้องคีย์!BE89</f>
        <v>210</v>
      </c>
      <c r="D87" s="60">
        <f>[13]ประจำเดือนรวมเช็คไม่ต้องคีย์!BE91</f>
        <v>48787</v>
      </c>
      <c r="E87" s="61" t="str">
        <f t="shared" si="10"/>
        <v>-</v>
      </c>
      <c r="F87" s="60">
        <f t="shared" si="11"/>
        <v>31213</v>
      </c>
      <c r="G87" s="58"/>
      <c r="H87" s="2"/>
      <c r="I87" s="2"/>
      <c r="J87" s="2"/>
      <c r="K87" s="2"/>
      <c r="L87" s="2"/>
    </row>
    <row r="88" spans="1:12" ht="23.25" x14ac:dyDescent="0.5">
      <c r="A88" s="60" t="s">
        <v>94</v>
      </c>
      <c r="B88" s="68">
        <f>SUM(B73:B87)</f>
        <v>56000000</v>
      </c>
      <c r="C88" s="68">
        <f>SUM(C73:C87)</f>
        <v>3919497</v>
      </c>
      <c r="D88" s="68">
        <f>SUM(D73:D87)</f>
        <v>47284098</v>
      </c>
      <c r="E88" s="69" t="str">
        <f t="shared" si="10"/>
        <v>-</v>
      </c>
      <c r="F88" s="68">
        <f t="shared" si="11"/>
        <v>8715902</v>
      </c>
      <c r="G88" s="58"/>
      <c r="H88" s="2"/>
      <c r="I88" s="2"/>
      <c r="J88" s="2"/>
      <c r="K88" s="2"/>
      <c r="L88" s="2"/>
    </row>
    <row r="89" spans="1:12" ht="23.25" x14ac:dyDescent="0.5">
      <c r="A89" s="80" t="s">
        <v>95</v>
      </c>
      <c r="B89" s="77">
        <f>+B88+B71+B68+B49</f>
        <v>2250000000</v>
      </c>
      <c r="C89" s="77">
        <f>C88+C71+C68+C49</f>
        <v>92538983.289999992</v>
      </c>
      <c r="D89" s="77">
        <f>D88+D71+D68+D49</f>
        <v>1154640072.28</v>
      </c>
      <c r="E89" s="78" t="str">
        <f>IF(D89&gt;B89,"+","-")</f>
        <v>-</v>
      </c>
      <c r="F89" s="77">
        <f>ABS(D89-B89)</f>
        <v>1095359927.72</v>
      </c>
      <c r="G89" s="58"/>
      <c r="H89" s="46"/>
      <c r="I89" s="2"/>
      <c r="J89" s="2"/>
      <c r="K89" s="2"/>
      <c r="L89" s="2"/>
    </row>
    <row r="90" spans="1:12" ht="23.25" x14ac:dyDescent="0.5">
      <c r="A90" s="79"/>
      <c r="B90" s="72"/>
      <c r="C90" s="72"/>
      <c r="D90" s="72"/>
      <c r="E90" s="79"/>
      <c r="F90" s="72"/>
      <c r="G90" s="58"/>
      <c r="H90" s="2"/>
      <c r="I90" s="2"/>
      <c r="J90" s="2"/>
      <c r="K90" s="2"/>
      <c r="L90" s="2"/>
    </row>
    <row r="91" spans="1:12" ht="23.25" x14ac:dyDescent="0.5">
      <c r="A91" s="79"/>
      <c r="B91" s="72"/>
      <c r="C91" s="72"/>
      <c r="D91" s="72"/>
      <c r="E91" s="79"/>
      <c r="F91" s="72"/>
      <c r="G91" s="58"/>
      <c r="H91" s="2"/>
      <c r="I91" s="2"/>
      <c r="J91" s="2"/>
      <c r="K91" s="2"/>
      <c r="L91" s="2"/>
    </row>
    <row r="92" spans="1:12" ht="23.25" x14ac:dyDescent="0.5">
      <c r="A92" s="79"/>
      <c r="B92" s="72"/>
      <c r="C92" s="72"/>
      <c r="D92" s="72"/>
      <c r="E92" s="79"/>
      <c r="F92" s="72"/>
      <c r="G92" s="58"/>
      <c r="H92" s="2"/>
      <c r="I92" s="2"/>
      <c r="J92" s="2"/>
      <c r="K92" s="2"/>
      <c r="L92" s="2"/>
    </row>
    <row r="93" spans="1:12" ht="23.25" x14ac:dyDescent="0.5">
      <c r="A93" s="79"/>
      <c r="B93" s="72"/>
      <c r="C93" s="72"/>
      <c r="D93" s="72"/>
      <c r="E93" s="79"/>
      <c r="F93" s="72"/>
      <c r="G93" s="58"/>
      <c r="H93" s="2"/>
      <c r="I93" s="2"/>
      <c r="J93" s="2"/>
      <c r="K93" s="2"/>
      <c r="L93" s="2"/>
    </row>
    <row r="94" spans="1:12" ht="23.25" x14ac:dyDescent="0.5">
      <c r="A94" s="79"/>
      <c r="B94" s="72"/>
      <c r="C94" s="72"/>
      <c r="D94" s="72"/>
      <c r="E94" s="79"/>
      <c r="F94" s="72"/>
      <c r="G94" s="58"/>
      <c r="H94" s="2"/>
      <c r="I94" s="2"/>
      <c r="J94" s="2"/>
      <c r="K94" s="2"/>
      <c r="L94" s="2"/>
    </row>
    <row r="95" spans="1:12" ht="23.25" x14ac:dyDescent="0.5">
      <c r="A95" s="79"/>
      <c r="B95" s="72"/>
      <c r="C95" s="72"/>
      <c r="D95" s="72"/>
      <c r="E95" s="79"/>
      <c r="F95" s="72"/>
      <c r="G95" s="58"/>
      <c r="H95" s="2"/>
      <c r="I95" s="2"/>
      <c r="J95" s="2"/>
      <c r="K95" s="2"/>
      <c r="L95" s="2"/>
    </row>
    <row r="96" spans="1:12" ht="23.25" x14ac:dyDescent="0.5">
      <c r="A96" s="79"/>
      <c r="B96" s="72"/>
      <c r="C96" s="72"/>
      <c r="D96" s="72"/>
      <c r="E96" s="79"/>
      <c r="F96" s="72"/>
      <c r="G96" s="58"/>
      <c r="H96" s="2"/>
      <c r="I96" s="2"/>
      <c r="J96" s="2"/>
      <c r="K96" s="2"/>
      <c r="L96" s="2"/>
    </row>
    <row r="97" spans="1:12" ht="23.25" x14ac:dyDescent="0.5">
      <c r="A97" s="79"/>
      <c r="B97" s="72"/>
      <c r="C97" s="72"/>
      <c r="D97" s="72"/>
      <c r="E97" s="79"/>
      <c r="F97" s="72"/>
      <c r="G97" s="58"/>
      <c r="H97" s="2"/>
      <c r="I97" s="2"/>
      <c r="J97" s="2"/>
      <c r="K97" s="2"/>
      <c r="L97" s="2"/>
    </row>
    <row r="98" spans="1:12" ht="23.25" x14ac:dyDescent="0.45">
      <c r="A98" s="1" t="s">
        <v>96</v>
      </c>
      <c r="B98" s="1"/>
      <c r="C98" s="1"/>
      <c r="D98" s="1"/>
      <c r="E98" s="1"/>
      <c r="F98" s="1"/>
      <c r="G98" s="58"/>
      <c r="H98" s="21"/>
      <c r="I98" s="21"/>
      <c r="J98" s="21"/>
      <c r="K98" s="21"/>
      <c r="L98" s="2"/>
    </row>
    <row r="99" spans="1:12" ht="23.25" x14ac:dyDescent="0.45">
      <c r="A99" s="1"/>
      <c r="B99" s="1"/>
      <c r="C99" s="1"/>
      <c r="D99" s="1"/>
      <c r="E99" s="1"/>
      <c r="F99" s="1"/>
      <c r="G99" s="58"/>
      <c r="H99" s="2"/>
      <c r="I99" s="2"/>
      <c r="J99" s="2"/>
      <c r="K99" s="2"/>
      <c r="L99" s="2"/>
    </row>
    <row r="100" spans="1:12" ht="23.25" x14ac:dyDescent="0.5">
      <c r="A100" s="4" t="s">
        <v>2</v>
      </c>
      <c r="B100" s="4" t="s">
        <v>3</v>
      </c>
      <c r="C100" s="4" t="s">
        <v>4</v>
      </c>
      <c r="D100" s="4" t="s">
        <v>5</v>
      </c>
      <c r="E100" s="4" t="s">
        <v>6</v>
      </c>
      <c r="F100" s="4" t="s">
        <v>7</v>
      </c>
      <c r="G100" s="58"/>
      <c r="H100" s="2"/>
      <c r="I100" s="2"/>
      <c r="J100" s="2"/>
      <c r="K100" s="2"/>
      <c r="L100" s="2"/>
    </row>
    <row r="101" spans="1:12" ht="23.25" x14ac:dyDescent="0.5">
      <c r="A101" s="7"/>
      <c r="B101" s="7" t="str">
        <f>+B56</f>
        <v>ปี 2563</v>
      </c>
      <c r="C101" s="7"/>
      <c r="D101" s="7"/>
      <c r="E101" s="7" t="s">
        <v>9</v>
      </c>
      <c r="F101" s="7" t="s">
        <v>62</v>
      </c>
      <c r="G101" s="58"/>
      <c r="H101" s="2"/>
      <c r="I101" s="2"/>
      <c r="J101" s="2"/>
      <c r="K101" s="2"/>
      <c r="L101" s="2"/>
    </row>
    <row r="102" spans="1:12" ht="23.25" x14ac:dyDescent="0.5">
      <c r="A102" s="44" t="s">
        <v>97</v>
      </c>
      <c r="B102" s="56"/>
      <c r="C102" s="56"/>
      <c r="D102" s="56"/>
      <c r="E102" s="57"/>
      <c r="F102" s="56"/>
      <c r="G102" s="58"/>
      <c r="H102" s="2"/>
      <c r="I102" s="2"/>
      <c r="J102" s="2"/>
      <c r="K102" s="2"/>
      <c r="L102" s="21"/>
    </row>
    <row r="103" spans="1:12" ht="23.25" x14ac:dyDescent="0.5">
      <c r="A103" s="19" t="s">
        <v>98</v>
      </c>
      <c r="B103" s="60">
        <v>267000000</v>
      </c>
      <c r="C103" s="60">
        <f>[13]ประจำเดือนรวมเช็คไม่ต้องคีย์!BG89</f>
        <v>11183604.9</v>
      </c>
      <c r="D103" s="60">
        <f>[13]ประจำเดือนรวมเช็คไม่ต้องคีย์!BG91</f>
        <v>147523751.49000004</v>
      </c>
      <c r="E103" s="61" t="str">
        <f>IF(D103&gt;B103,"+","-")</f>
        <v>-</v>
      </c>
      <c r="F103" s="60">
        <f>ABS(D103-B103)</f>
        <v>119476248.50999996</v>
      </c>
      <c r="G103" s="58"/>
      <c r="H103" s="2"/>
      <c r="I103" s="2"/>
      <c r="J103" s="2"/>
      <c r="K103" s="2"/>
      <c r="L103" s="2"/>
    </row>
    <row r="104" spans="1:12" ht="23.25" x14ac:dyDescent="0.5">
      <c r="A104" s="19" t="s">
        <v>99</v>
      </c>
      <c r="B104" s="60">
        <v>32965000</v>
      </c>
      <c r="C104" s="60">
        <f>[13]ประจำเดือนรวมเช็คไม่ต้องคีย์!BH89</f>
        <v>3722202</v>
      </c>
      <c r="D104" s="60">
        <f>[13]ประจำเดือนรวมเช็คไม่ต้องคีย์!BH91</f>
        <v>9622290</v>
      </c>
      <c r="E104" s="61" t="str">
        <f>IF(D104&gt;B104,"+","-")</f>
        <v>-</v>
      </c>
      <c r="F104" s="60">
        <f>ABS(D104-B104)</f>
        <v>23342710</v>
      </c>
      <c r="G104" s="58"/>
      <c r="H104" s="2"/>
      <c r="I104" s="2"/>
      <c r="J104" s="2"/>
      <c r="K104" s="2"/>
      <c r="L104" s="2"/>
    </row>
    <row r="105" spans="1:12" ht="23.25" x14ac:dyDescent="0.5">
      <c r="A105" s="19" t="s">
        <v>100</v>
      </c>
      <c r="B105" s="60">
        <v>700000000</v>
      </c>
      <c r="C105" s="60">
        <f>[13]ประจำเดือนรวมเช็คไม่ต้องคีย์!BI89</f>
        <v>106620133.98999999</v>
      </c>
      <c r="D105" s="60">
        <f>[13]ประจำเดือนรวมเช็คไม่ต้องคีย์!BI91</f>
        <v>920813527.96999991</v>
      </c>
      <c r="E105" s="61" t="str">
        <f>IF(D105&gt;B105,"+","-")</f>
        <v>+</v>
      </c>
      <c r="F105" s="60">
        <f>ABS(D105-B105)</f>
        <v>220813527.96999991</v>
      </c>
      <c r="G105" s="58"/>
      <c r="H105" s="2"/>
      <c r="I105" s="2"/>
      <c r="J105" s="2"/>
      <c r="K105" s="2"/>
      <c r="L105" s="2"/>
    </row>
    <row r="106" spans="1:12" ht="23.25" x14ac:dyDescent="0.5">
      <c r="A106" s="19" t="s">
        <v>101</v>
      </c>
      <c r="B106" s="60">
        <v>35000</v>
      </c>
      <c r="C106" s="60">
        <f>[13]ประจำเดือนรวมเช็คไม่ต้องคีย์!BJ89</f>
        <v>0</v>
      </c>
      <c r="D106" s="60">
        <f>[13]ประจำเดือนรวมเช็คไม่ต้องคีย์!BJ91</f>
        <v>0</v>
      </c>
      <c r="E106" s="61" t="str">
        <f>IF(D106&gt;B106,"+","-")</f>
        <v>-</v>
      </c>
      <c r="F106" s="60">
        <f>ABS(D106-B106)</f>
        <v>35000</v>
      </c>
      <c r="G106" s="58"/>
      <c r="H106" s="2"/>
      <c r="I106" s="2"/>
      <c r="J106" s="2"/>
      <c r="K106" s="2"/>
      <c r="L106" s="2"/>
    </row>
    <row r="107" spans="1:12" ht="23.25" x14ac:dyDescent="0.5">
      <c r="A107" s="45" t="s">
        <v>102</v>
      </c>
      <c r="B107" s="68">
        <f>SUM(B103:B106)</f>
        <v>1000000000</v>
      </c>
      <c r="C107" s="68">
        <f>SUM(C103:C106)</f>
        <v>121525940.89</v>
      </c>
      <c r="D107" s="68">
        <f>SUM(D103:D106)</f>
        <v>1077959569.46</v>
      </c>
      <c r="E107" s="69" t="str">
        <f>IF(D107&gt;B107,"+","-")</f>
        <v>+</v>
      </c>
      <c r="F107" s="68">
        <f>ABS(D107-B107)</f>
        <v>77959569.460000038</v>
      </c>
      <c r="G107" s="58"/>
      <c r="H107" s="2"/>
      <c r="I107" s="46"/>
      <c r="J107" s="2"/>
      <c r="K107" s="2"/>
      <c r="L107" s="2"/>
    </row>
    <row r="108" spans="1:12" ht="23.25" x14ac:dyDescent="0.5">
      <c r="A108" s="19" t="s">
        <v>103</v>
      </c>
      <c r="B108" s="82"/>
      <c r="C108" s="82"/>
      <c r="D108" s="82"/>
      <c r="E108" s="83"/>
      <c r="F108" s="82"/>
      <c r="G108" s="58"/>
      <c r="H108" s="2"/>
      <c r="I108" s="2"/>
      <c r="J108" s="2"/>
      <c r="K108" s="2"/>
      <c r="L108" s="2"/>
    </row>
    <row r="109" spans="1:12" ht="23.25" x14ac:dyDescent="0.5">
      <c r="A109" s="19" t="s">
        <v>104</v>
      </c>
      <c r="B109" s="60"/>
      <c r="C109" s="60"/>
      <c r="D109" s="60"/>
      <c r="E109" s="61"/>
      <c r="F109" s="60"/>
      <c r="G109" s="58"/>
      <c r="H109" s="2"/>
      <c r="I109" s="2"/>
      <c r="J109" s="2"/>
      <c r="K109" s="2"/>
      <c r="L109" s="2"/>
    </row>
    <row r="110" spans="1:12" ht="23.25" x14ac:dyDescent="0.5">
      <c r="A110" s="19" t="s">
        <v>105</v>
      </c>
      <c r="B110" s="60">
        <v>48300000</v>
      </c>
      <c r="C110" s="60">
        <f>[13]ประจำเดือนรวมเช็คไม่ต้องคีย์!BL89</f>
        <v>45000000</v>
      </c>
      <c r="D110" s="60">
        <f>[13]ประจำเดือนรวมเช็คไม่ต้องคีย์!BL91</f>
        <v>45000000</v>
      </c>
      <c r="E110" s="61" t="str">
        <f>IF(D110&gt;B110,"+","-")</f>
        <v>-</v>
      </c>
      <c r="F110" s="60">
        <f>ABS(D110-B110)</f>
        <v>3300000</v>
      </c>
      <c r="G110" s="58"/>
      <c r="H110" s="2"/>
      <c r="I110" s="2"/>
      <c r="J110" s="2"/>
      <c r="K110" s="2"/>
      <c r="L110" s="2"/>
    </row>
    <row r="111" spans="1:12" ht="23.25" x14ac:dyDescent="0.5">
      <c r="A111" s="19" t="s">
        <v>106</v>
      </c>
      <c r="B111" s="60">
        <v>1700000</v>
      </c>
      <c r="C111" s="60">
        <f>[13]ประจำเดือนรวมเช็คไม่ต้องคีย์!BM89</f>
        <v>0</v>
      </c>
      <c r="D111" s="60">
        <f>[13]ประจำเดือนรวมเช็คไม่ต้องคีย์!BM91</f>
        <v>4410000</v>
      </c>
      <c r="E111" s="61" t="str">
        <f>IF(D111&gt;B111,"+","-")</f>
        <v>+</v>
      </c>
      <c r="F111" s="60">
        <f>ABS(D111-B111)</f>
        <v>2710000</v>
      </c>
      <c r="G111" s="58"/>
      <c r="H111" s="2"/>
      <c r="I111" s="2"/>
      <c r="J111" s="2"/>
      <c r="K111" s="2"/>
      <c r="L111" s="2"/>
    </row>
    <row r="112" spans="1:12" ht="23.25" x14ac:dyDescent="0.5">
      <c r="A112" s="45" t="s">
        <v>107</v>
      </c>
      <c r="B112" s="56"/>
      <c r="C112" s="56"/>
      <c r="D112" s="56"/>
      <c r="E112" s="57"/>
      <c r="F112" s="56"/>
      <c r="G112" s="58"/>
      <c r="H112" s="2"/>
      <c r="I112" s="2"/>
      <c r="J112" s="2"/>
      <c r="K112" s="2"/>
      <c r="L112" s="2"/>
    </row>
    <row r="113" spans="1:12" ht="23.25" x14ac:dyDescent="0.5">
      <c r="A113" s="45" t="s">
        <v>108</v>
      </c>
      <c r="B113" s="77">
        <f>SUM(B110:B111)</f>
        <v>50000000</v>
      </c>
      <c r="C113" s="60">
        <f>SUM(C110:C111)</f>
        <v>45000000</v>
      </c>
      <c r="D113" s="77">
        <f>SUM(D110:D111)</f>
        <v>49410000</v>
      </c>
      <c r="E113" s="78" t="str">
        <f>IF(D113&gt;B113,"+","-")</f>
        <v>-</v>
      </c>
      <c r="F113" s="77">
        <f>SUM(F110-F111)</f>
        <v>590000</v>
      </c>
      <c r="G113" s="58"/>
      <c r="H113" s="2"/>
      <c r="I113" s="2"/>
      <c r="J113" s="2"/>
      <c r="K113" s="2"/>
      <c r="L113" s="2"/>
    </row>
    <row r="114" spans="1:12" ht="23.25" x14ac:dyDescent="0.5">
      <c r="A114" s="19" t="s">
        <v>109</v>
      </c>
      <c r="B114" s="56"/>
      <c r="C114" s="56"/>
      <c r="D114" s="56"/>
      <c r="E114" s="57"/>
      <c r="F114" s="56"/>
      <c r="G114" s="58"/>
      <c r="H114" s="2"/>
      <c r="I114" s="2"/>
      <c r="J114" s="2"/>
      <c r="K114" s="2"/>
      <c r="L114" s="2"/>
    </row>
    <row r="115" spans="1:12" ht="23.25" x14ac:dyDescent="0.5">
      <c r="A115" s="19" t="s">
        <v>110</v>
      </c>
      <c r="B115" s="60">
        <v>350000000</v>
      </c>
      <c r="C115" s="60">
        <f>[13]ประจำเดือนรวมเช็คไม่ต้องคีย์!BO89</f>
        <v>127930645.61999999</v>
      </c>
      <c r="D115" s="60">
        <f>[13]ประจำเดือนรวมเช็คไม่ต้องคีย์!BO91</f>
        <v>222293992.36000001</v>
      </c>
      <c r="E115" s="61" t="str">
        <f>IF(D115&gt;B115,"+","-")</f>
        <v>-</v>
      </c>
      <c r="F115" s="60">
        <f>ABS(D115-B115)</f>
        <v>127706007.63999999</v>
      </c>
      <c r="G115" s="58"/>
      <c r="H115" s="2"/>
      <c r="I115" s="2"/>
      <c r="J115" s="2"/>
      <c r="K115" s="2"/>
      <c r="L115" s="2"/>
    </row>
    <row r="116" spans="1:12" ht="23.25" x14ac:dyDescent="0.5">
      <c r="A116" s="19" t="s">
        <v>111</v>
      </c>
      <c r="B116" s="60">
        <v>30000000</v>
      </c>
      <c r="C116" s="60">
        <f>[13]ประจำเดือนรวมเช็คไม่ต้องคีย์!BP89</f>
        <v>1100700</v>
      </c>
      <c r="D116" s="60">
        <f>[13]ประจำเดือนรวมเช็คไม่ต้องคีย์!BP91</f>
        <v>6512400</v>
      </c>
      <c r="E116" s="61" t="str">
        <f>IF(D116&gt;B116,"+","-")</f>
        <v>-</v>
      </c>
      <c r="F116" s="60">
        <f>ABS(D116-B116)</f>
        <v>23487600</v>
      </c>
      <c r="G116" s="58"/>
      <c r="H116" s="2"/>
      <c r="I116" s="2"/>
      <c r="J116" s="2"/>
      <c r="K116" s="2"/>
      <c r="L116" s="2"/>
    </row>
    <row r="117" spans="1:12" ht="23.25" x14ac:dyDescent="0.5">
      <c r="A117" s="19" t="s">
        <v>112</v>
      </c>
      <c r="B117" s="60">
        <v>920000000</v>
      </c>
      <c r="C117" s="60">
        <f>SUM([13]ประจำเดือนรวมเช็คไม่ต้องคีย์!BQ89:BY89)</f>
        <v>38462843.939999998</v>
      </c>
      <c r="D117" s="60">
        <f>SUM([13]ประจำเดือนรวมเช็คไม่ต้องคีย์!BQ91:BY91)</f>
        <v>1319373615</v>
      </c>
      <c r="E117" s="61" t="str">
        <f>IF(D117&gt;B117,"+","-")</f>
        <v>+</v>
      </c>
      <c r="F117" s="60">
        <f>ABS(D117-B117)</f>
        <v>399373615</v>
      </c>
      <c r="G117" s="58"/>
      <c r="H117" s="2"/>
      <c r="I117" s="2"/>
      <c r="J117" s="2"/>
      <c r="K117" s="2"/>
      <c r="L117" s="2"/>
    </row>
    <row r="118" spans="1:12" ht="23.25" x14ac:dyDescent="0.5">
      <c r="A118" s="49" t="s">
        <v>113</v>
      </c>
      <c r="B118" s="68">
        <f>SUM(B115:B117)</f>
        <v>1300000000</v>
      </c>
      <c r="C118" s="68">
        <f>SUM(C115:C117)</f>
        <v>167494189.56</v>
      </c>
      <c r="D118" s="68">
        <f>SUM(D115:D117)</f>
        <v>1548180007.3600001</v>
      </c>
      <c r="E118" s="69" t="str">
        <f>IF(D118&gt;B118,"+","-")</f>
        <v>+</v>
      </c>
      <c r="F118" s="68">
        <f>ABS(D118-B118)</f>
        <v>248180007.36000013</v>
      </c>
      <c r="G118" s="58"/>
      <c r="H118" s="2"/>
      <c r="I118" s="2"/>
      <c r="J118" s="2"/>
      <c r="K118" s="2"/>
      <c r="L118" s="2"/>
    </row>
    <row r="119" spans="1:12" ht="23.25" x14ac:dyDescent="0.5">
      <c r="A119" s="50" t="s">
        <v>114</v>
      </c>
      <c r="B119" s="68">
        <f>+B30+B89+B107+B113+B118</f>
        <v>83000000000</v>
      </c>
      <c r="C119" s="68">
        <f>+C30+C89+C107+C113+C118</f>
        <v>6631833985.0200014</v>
      </c>
      <c r="D119" s="68">
        <f>+D30+D89+D107+D113+D118</f>
        <v>67555622072.040009</v>
      </c>
      <c r="E119" s="69" t="str">
        <f>IF(D119&gt;B119,"+","-")</f>
        <v>-</v>
      </c>
      <c r="F119" s="68">
        <f>ABS(D119-B119)</f>
        <v>15444377927.959991</v>
      </c>
      <c r="G119" s="58"/>
      <c r="H119" s="2"/>
      <c r="I119" s="2"/>
      <c r="J119" s="2"/>
      <c r="K119" s="2"/>
      <c r="L119" s="2"/>
    </row>
    <row r="120" spans="1:12" ht="23.25" x14ac:dyDescent="0.5">
      <c r="A120" s="44" t="s">
        <v>115</v>
      </c>
      <c r="B120" s="56"/>
      <c r="C120" s="56"/>
      <c r="D120" s="56"/>
      <c r="E120" s="57"/>
      <c r="F120" s="56"/>
      <c r="G120" s="58"/>
      <c r="H120" s="2"/>
      <c r="I120" s="2"/>
      <c r="J120" s="2"/>
      <c r="K120" s="2"/>
      <c r="L120" s="2"/>
    </row>
    <row r="121" spans="1:12" ht="23.25" x14ac:dyDescent="0.5">
      <c r="A121" s="51" t="s">
        <v>116</v>
      </c>
      <c r="B121" s="77">
        <f>140600000+3543975216</f>
        <v>3684575216</v>
      </c>
      <c r="C121" s="77">
        <f>+[13]ประจำเดือนรวมเช็คไม่ต้องคีย์!CA89</f>
        <v>0</v>
      </c>
      <c r="D121" s="77">
        <f>[13]ประจำเดือนรวมเช็คไม่ต้องคีย์!CA91</f>
        <v>3684575216</v>
      </c>
      <c r="E121" s="61" t="str">
        <f>IF(D121&gt;B121,"+","-")</f>
        <v>-</v>
      </c>
      <c r="F121" s="60">
        <f>ABS(D121-B121)</f>
        <v>0</v>
      </c>
      <c r="G121" s="58"/>
      <c r="H121" s="2"/>
      <c r="I121" s="2"/>
      <c r="J121" s="2"/>
      <c r="K121" s="2"/>
      <c r="L121" s="2"/>
    </row>
    <row r="122" spans="1:12" ht="23.25" x14ac:dyDescent="0.5">
      <c r="A122" s="50" t="s">
        <v>117</v>
      </c>
      <c r="B122" s="68">
        <f>+B121</f>
        <v>3684575216</v>
      </c>
      <c r="C122" s="68">
        <f>+C121</f>
        <v>0</v>
      </c>
      <c r="D122" s="68">
        <f>+D121</f>
        <v>3684575216</v>
      </c>
      <c r="E122" s="69" t="str">
        <f>IF(D122&gt;B122,"+","-")</f>
        <v>-</v>
      </c>
      <c r="F122" s="68">
        <f>ABS(D122-B122)</f>
        <v>0</v>
      </c>
      <c r="G122" s="2"/>
      <c r="H122" s="2"/>
      <c r="I122" s="2"/>
      <c r="J122" s="2"/>
      <c r="K122" s="2"/>
      <c r="L122" s="2"/>
    </row>
    <row r="123" spans="1:12" ht="23.25" x14ac:dyDescent="0.5">
      <c r="A123" s="50" t="s">
        <v>118</v>
      </c>
      <c r="B123" s="68">
        <f>+B119+B122</f>
        <v>86684575216</v>
      </c>
      <c r="C123" s="68">
        <f>+C119+C122</f>
        <v>6631833985.0200014</v>
      </c>
      <c r="D123" s="68">
        <f>+D119+D122</f>
        <v>71240197288.040009</v>
      </c>
      <c r="E123" s="69" t="str">
        <f>IF(D123&gt;B123,"+","-")</f>
        <v>-</v>
      </c>
      <c r="F123" s="68">
        <f>ABS(D123-B123)</f>
        <v>15444377927.959991</v>
      </c>
      <c r="G123" s="2"/>
      <c r="H123" s="2"/>
      <c r="I123" s="2"/>
      <c r="J123" s="2"/>
      <c r="K123" s="2"/>
      <c r="L123" s="2"/>
    </row>
    <row r="124" spans="1:12" ht="23.25" x14ac:dyDescent="0.5">
      <c r="A124" s="5"/>
      <c r="B124" s="5"/>
      <c r="C124" s="5"/>
      <c r="D124" s="84"/>
      <c r="E124" s="5"/>
      <c r="F124" s="5"/>
      <c r="G124" s="2"/>
      <c r="H124" s="2"/>
      <c r="I124" s="2"/>
      <c r="J124" s="2"/>
      <c r="K124" s="2"/>
      <c r="L124" s="2"/>
    </row>
    <row r="125" spans="1:12" ht="23.25" x14ac:dyDescent="0.5">
      <c r="A125" s="53" t="s">
        <v>119</v>
      </c>
      <c r="B125" s="46"/>
      <c r="C125" s="58"/>
      <c r="D125" s="46">
        <v>0</v>
      </c>
      <c r="E125" s="85"/>
      <c r="F125" s="29"/>
      <c r="G125" s="2"/>
      <c r="H125" s="2"/>
      <c r="I125" s="2"/>
      <c r="J125" s="2"/>
      <c r="K125" s="2"/>
      <c r="L125" s="2"/>
    </row>
  </sheetData>
  <mergeCells count="9">
    <mergeCell ref="A54:F54"/>
    <mergeCell ref="A98:F98"/>
    <mergeCell ref="A99:F99"/>
    <mergeCell ref="A1:F1"/>
    <mergeCell ref="A2:F2"/>
    <mergeCell ref="H2:K2"/>
    <mergeCell ref="A3:F3"/>
    <mergeCell ref="H3:K3"/>
    <mergeCell ref="A53:F5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topLeftCell="A109" workbookViewId="0">
      <selection activeCell="A123" sqref="A123"/>
    </sheetView>
  </sheetViews>
  <sheetFormatPr defaultRowHeight="14.25" x14ac:dyDescent="0.2"/>
  <cols>
    <col min="1" max="1" width="44.25" bestFit="1" customWidth="1"/>
    <col min="2" max="2" width="15.125" bestFit="1" customWidth="1"/>
    <col min="3" max="3" width="14.25" bestFit="1" customWidth="1"/>
    <col min="4" max="4" width="15.125" bestFit="1" customWidth="1"/>
    <col min="5" max="5" width="3.125" bestFit="1" customWidth="1"/>
    <col min="6" max="6" width="15.125" bestFit="1" customWidth="1"/>
    <col min="8" max="8" width="7.125" bestFit="1" customWidth="1"/>
    <col min="9" max="9" width="13.5" bestFit="1" customWidth="1"/>
    <col min="10" max="10" width="10.75" bestFit="1" customWidth="1"/>
    <col min="11" max="11" width="11.625" bestFit="1" customWidth="1"/>
  </cols>
  <sheetData>
    <row r="1" spans="1:13" ht="23.25" x14ac:dyDescent="0.4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ht="23.25" x14ac:dyDescent="0.45">
      <c r="A2" s="3">
        <f>[2]ประจำเดือนรวมเช็คไม่ต้องคีย์!A2</f>
        <v>43770</v>
      </c>
      <c r="B2" s="1"/>
      <c r="C2" s="1"/>
      <c r="D2" s="1"/>
      <c r="E2" s="1"/>
      <c r="F2" s="1"/>
      <c r="G2" s="2"/>
      <c r="H2" s="1" t="s">
        <v>1</v>
      </c>
      <c r="I2" s="1"/>
      <c r="J2" s="1"/>
      <c r="K2" s="1"/>
      <c r="L2" s="2"/>
      <c r="M2" s="2"/>
    </row>
    <row r="3" spans="1:13" ht="23.25" x14ac:dyDescent="0.45">
      <c r="A3" s="1"/>
      <c r="B3" s="1"/>
      <c r="C3" s="1"/>
      <c r="D3" s="1"/>
      <c r="E3" s="1"/>
      <c r="F3" s="1"/>
      <c r="G3" s="2"/>
      <c r="H3" s="3">
        <f>A2</f>
        <v>43770</v>
      </c>
      <c r="I3" s="1"/>
      <c r="J3" s="1"/>
      <c r="K3" s="1"/>
      <c r="L3" s="2"/>
      <c r="M3" s="2"/>
    </row>
    <row r="4" spans="1:13" ht="23.25" x14ac:dyDescent="0.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2"/>
      <c r="H4" s="5"/>
      <c r="I4" s="5"/>
      <c r="J4" s="6"/>
      <c r="K4" s="6"/>
      <c r="L4" s="2"/>
      <c r="M4" s="2"/>
    </row>
    <row r="5" spans="1:13" ht="23.25" x14ac:dyDescent="0.5">
      <c r="A5" s="7"/>
      <c r="B5" s="7" t="s">
        <v>8</v>
      </c>
      <c r="C5" s="7"/>
      <c r="D5" s="7"/>
      <c r="E5" s="7" t="s">
        <v>9</v>
      </c>
      <c r="F5" s="7" t="s">
        <v>10</v>
      </c>
      <c r="G5" s="2"/>
      <c r="H5" s="54" t="s">
        <v>11</v>
      </c>
      <c r="I5" s="54" t="s">
        <v>12</v>
      </c>
      <c r="J5" s="55" t="s">
        <v>4</v>
      </c>
      <c r="K5" s="54" t="s">
        <v>5</v>
      </c>
      <c r="L5" s="2"/>
      <c r="M5" s="2"/>
    </row>
    <row r="6" spans="1:13" ht="23.25" x14ac:dyDescent="0.5">
      <c r="A6" s="56" t="s">
        <v>13</v>
      </c>
      <c r="B6" s="56"/>
      <c r="C6" s="56"/>
      <c r="D6" s="56"/>
      <c r="E6" s="57"/>
      <c r="F6" s="56"/>
      <c r="G6" s="58"/>
      <c r="H6" s="4">
        <v>1</v>
      </c>
      <c r="I6" s="56" t="s">
        <v>14</v>
      </c>
      <c r="J6" s="59">
        <f>+[2]ประจำเดือนรวมเช็คไม่ต้องคีย์!BQ89</f>
        <v>86400831.060000002</v>
      </c>
      <c r="K6" s="59">
        <f>+[2]ประจำเดือนรวมเช็คไม่ต้องคีย์!BQ91</f>
        <v>106578976.47</v>
      </c>
      <c r="L6" s="2"/>
      <c r="M6" s="2"/>
    </row>
    <row r="7" spans="1:13" ht="23.25" x14ac:dyDescent="0.5">
      <c r="A7" s="60" t="s">
        <v>15</v>
      </c>
      <c r="B7" s="60"/>
      <c r="C7" s="60"/>
      <c r="D7" s="60"/>
      <c r="E7" s="61"/>
      <c r="F7" s="60"/>
      <c r="G7" s="58"/>
      <c r="H7" s="16">
        <v>2</v>
      </c>
      <c r="I7" s="60" t="s">
        <v>16</v>
      </c>
      <c r="J7" s="62">
        <f>[2]ประจำเดือนรวมเช็คไม่ต้องคีย์!BR89</f>
        <v>475064.29000000004</v>
      </c>
      <c r="K7" s="62">
        <f>+[2]ประจำเดือนรวมเช็คไม่ต้องคีย์!BR91</f>
        <v>792310.29</v>
      </c>
      <c r="L7" s="2"/>
      <c r="M7" s="2"/>
    </row>
    <row r="8" spans="1:13" ht="23.25" x14ac:dyDescent="0.5">
      <c r="A8" s="60" t="s">
        <v>17</v>
      </c>
      <c r="B8" s="60"/>
      <c r="C8" s="60"/>
      <c r="D8" s="60"/>
      <c r="E8" s="61"/>
      <c r="F8" s="60"/>
      <c r="G8" s="58"/>
      <c r="H8" s="16">
        <v>3</v>
      </c>
      <c r="I8" s="60" t="s">
        <v>18</v>
      </c>
      <c r="J8" s="62">
        <f>[2]ประจำเดือนรวมเช็คไม่ต้องคีย์!BS89</f>
        <v>241380</v>
      </c>
      <c r="K8" s="62">
        <f>+[2]ประจำเดือนรวมเช็คไม่ต้องคีย์!BS91</f>
        <v>1590542.7</v>
      </c>
      <c r="L8" s="2"/>
      <c r="M8" s="2"/>
    </row>
    <row r="9" spans="1:13" ht="23.25" x14ac:dyDescent="0.5">
      <c r="A9" s="60"/>
      <c r="B9" s="63"/>
      <c r="C9" s="60"/>
      <c r="D9" s="60"/>
      <c r="E9" s="61"/>
      <c r="F9" s="60"/>
      <c r="G9" s="58"/>
      <c r="H9" s="16">
        <v>4</v>
      </c>
      <c r="I9" s="60" t="s">
        <v>19</v>
      </c>
      <c r="J9" s="62">
        <f>[2]ประจำเดือนรวมเช็คไม่ต้องคีย์!BT89</f>
        <v>1255888.8999999999</v>
      </c>
      <c r="K9" s="62">
        <f>+[2]ประจำเดือนรวมเช็คไม่ต้องคีย์!BT91</f>
        <v>2214903.66</v>
      </c>
      <c r="L9" s="2"/>
      <c r="M9" s="2"/>
    </row>
    <row r="10" spans="1:13" ht="23.25" x14ac:dyDescent="0.5">
      <c r="A10" s="60" t="s">
        <v>20</v>
      </c>
      <c r="B10" s="60">
        <v>9000000</v>
      </c>
      <c r="C10" s="60">
        <f>[2]ประจำเดือนรวมเช็คไม่ต้องคีย์!B89</f>
        <v>1627102.02</v>
      </c>
      <c r="D10" s="60">
        <f>[2]ประจำเดือนรวมเช็คไม่ต้องคีย์!B91</f>
        <v>3310494.89</v>
      </c>
      <c r="E10" s="61" t="str">
        <f>IF(D10&gt;B10,"+","-")</f>
        <v>-</v>
      </c>
      <c r="F10" s="60">
        <f>ABS(D10-B10)</f>
        <v>5689505.1099999994</v>
      </c>
      <c r="G10" s="58"/>
      <c r="H10" s="16"/>
      <c r="I10" s="60"/>
      <c r="J10" s="62"/>
      <c r="K10" s="62"/>
      <c r="L10" s="2"/>
      <c r="M10" s="2"/>
    </row>
    <row r="11" spans="1:13" ht="23.25" x14ac:dyDescent="0.5">
      <c r="A11" s="60" t="s">
        <v>21</v>
      </c>
      <c r="B11" s="60">
        <v>600000000</v>
      </c>
      <c r="C11" s="60">
        <f>[2]ประจำเดือนรวมเช็คไม่ต้องคีย์!C89</f>
        <v>132539887.32000002</v>
      </c>
      <c r="D11" s="60">
        <f>[2]ประจำเดือนรวมเช็คไม่ต้องคีย์!C91</f>
        <v>601522056.17000008</v>
      </c>
      <c r="E11" s="61" t="str">
        <f t="shared" ref="E11:E17" si="0">IF(D11&gt;B11,"+","-")</f>
        <v>+</v>
      </c>
      <c r="F11" s="60">
        <f t="shared" ref="F11:F17" si="1">ABS(D11-B11)</f>
        <v>1522056.1700000763</v>
      </c>
      <c r="G11" s="58"/>
      <c r="H11" s="19"/>
      <c r="I11" s="20"/>
      <c r="J11" s="20"/>
      <c r="K11" s="20"/>
      <c r="L11" s="21"/>
      <c r="M11" s="21"/>
    </row>
    <row r="12" spans="1:13" ht="23.25" x14ac:dyDescent="0.5">
      <c r="A12" s="60" t="s">
        <v>22</v>
      </c>
      <c r="B12" s="60">
        <v>1000000000</v>
      </c>
      <c r="C12" s="60">
        <f>[2]ประจำเดือนรวมเช็คไม่ต้องคีย์!D89</f>
        <v>7308556.7299999995</v>
      </c>
      <c r="D12" s="60">
        <f>[2]ประจำเดือนรวมเช็คไม่ต้องคีย์!D91</f>
        <v>19826174.66</v>
      </c>
      <c r="E12" s="61" t="str">
        <f t="shared" si="0"/>
        <v>-</v>
      </c>
      <c r="F12" s="60">
        <f t="shared" si="1"/>
        <v>980173825.34000003</v>
      </c>
      <c r="G12" s="58"/>
      <c r="H12" s="16"/>
      <c r="I12" s="60"/>
      <c r="J12" s="62"/>
      <c r="K12" s="62"/>
      <c r="L12" s="2"/>
      <c r="M12" s="2"/>
    </row>
    <row r="13" spans="1:13" ht="23.25" x14ac:dyDescent="0.5">
      <c r="A13" s="60" t="s">
        <v>23</v>
      </c>
      <c r="B13" s="60">
        <v>1000000</v>
      </c>
      <c r="C13" s="60">
        <f>[2]ประจำเดือนรวมเช็คไม่ต้องคีย์!E89</f>
        <v>70272</v>
      </c>
      <c r="D13" s="60">
        <f>[2]ประจำเดือนรวมเช็คไม่ต้องคีย์!E91</f>
        <v>140224</v>
      </c>
      <c r="E13" s="61" t="str">
        <f t="shared" si="0"/>
        <v>-</v>
      </c>
      <c r="F13" s="60">
        <f t="shared" si="1"/>
        <v>859776</v>
      </c>
      <c r="G13" s="58"/>
      <c r="H13" s="7"/>
      <c r="I13" s="60"/>
      <c r="J13" s="62"/>
      <c r="K13" s="62"/>
      <c r="L13" s="2"/>
      <c r="M13" s="2"/>
    </row>
    <row r="14" spans="1:13" ht="24" thickBot="1" x14ac:dyDescent="0.55000000000000004">
      <c r="A14" s="60" t="s">
        <v>24</v>
      </c>
      <c r="B14" s="60">
        <v>240000000</v>
      </c>
      <c r="C14" s="60">
        <f>[2]ประจำเดือนรวมเช็คไม่ต้องคีย์!F89</f>
        <v>18053808.52</v>
      </c>
      <c r="D14" s="60">
        <f>[2]ประจำเดือนรวมเช็คไม่ต้องคีย์!F91</f>
        <v>35920862.170000002</v>
      </c>
      <c r="E14" s="61" t="str">
        <f t="shared" si="0"/>
        <v>-</v>
      </c>
      <c r="F14" s="60">
        <f t="shared" si="1"/>
        <v>204079137.82999998</v>
      </c>
      <c r="G14" s="58"/>
      <c r="H14" s="64"/>
      <c r="I14" s="65" t="s">
        <v>25</v>
      </c>
      <c r="J14" s="66">
        <f>SUM(J6:J13)</f>
        <v>88373164.250000015</v>
      </c>
      <c r="K14" s="66">
        <f>SUM(K6:K13)</f>
        <v>111176733.12</v>
      </c>
      <c r="L14" s="21"/>
      <c r="M14" s="2"/>
    </row>
    <row r="15" spans="1:13" ht="24" thickTop="1" x14ac:dyDescent="0.5">
      <c r="A15" s="60" t="s">
        <v>26</v>
      </c>
      <c r="B15" s="60">
        <v>50000000</v>
      </c>
      <c r="C15" s="60">
        <f>[2]ประจำเดือนรวมเช็คไม่ต้องคีย์!G89</f>
        <v>1882645.5</v>
      </c>
      <c r="D15" s="60">
        <f>[2]ประจำเดือนรวมเช็คไม่ต้องคีย์!G91</f>
        <v>3684569.75</v>
      </c>
      <c r="E15" s="61" t="str">
        <f t="shared" si="0"/>
        <v>-</v>
      </c>
      <c r="F15" s="60">
        <f t="shared" si="1"/>
        <v>46315430.25</v>
      </c>
      <c r="G15" s="58"/>
      <c r="H15" s="2"/>
      <c r="I15" s="2"/>
      <c r="J15" s="2"/>
      <c r="K15" s="2"/>
      <c r="L15" s="2"/>
      <c r="M15" s="2"/>
    </row>
    <row r="16" spans="1:13" ht="23.25" x14ac:dyDescent="0.5">
      <c r="A16" s="60" t="s">
        <v>27</v>
      </c>
      <c r="B16" s="67">
        <v>14000000000</v>
      </c>
      <c r="C16" s="60">
        <f>[2]ประจำเดือนรวมเช็คไม่ต้องคีย์!H89</f>
        <v>0</v>
      </c>
      <c r="D16" s="60">
        <f>[2]ประจำเดือนรวมเช็คไม่ต้องคีย์!H89</f>
        <v>0</v>
      </c>
      <c r="E16" s="61" t="str">
        <f>IF(D16&gt;B16,"+","-")</f>
        <v>-</v>
      </c>
      <c r="F16" s="60">
        <f>ABS(D16-B16)</f>
        <v>14000000000</v>
      </c>
      <c r="G16" s="58"/>
      <c r="H16" s="21"/>
      <c r="I16" s="21"/>
      <c r="J16" s="2"/>
      <c r="K16" s="58"/>
      <c r="L16" s="2"/>
      <c r="M16" s="2"/>
    </row>
    <row r="17" spans="1:13" ht="23.25" x14ac:dyDescent="0.5">
      <c r="A17" s="60" t="s">
        <v>28</v>
      </c>
      <c r="B17" s="68">
        <f>SUM(B9:B16)</f>
        <v>15900000000</v>
      </c>
      <c r="C17" s="68">
        <f>SUM(C9:C16)</f>
        <v>161482272.09000003</v>
      </c>
      <c r="D17" s="68">
        <f>SUM(D9:D16)</f>
        <v>664404381.63999999</v>
      </c>
      <c r="E17" s="69" t="str">
        <f t="shared" si="0"/>
        <v>-</v>
      </c>
      <c r="F17" s="68">
        <f t="shared" si="1"/>
        <v>15235595618.360001</v>
      </c>
      <c r="G17" s="58"/>
      <c r="H17" s="5"/>
      <c r="I17" s="2"/>
      <c r="J17" s="2"/>
      <c r="K17" s="2"/>
      <c r="L17" s="2"/>
      <c r="M17" s="2"/>
    </row>
    <row r="18" spans="1:13" ht="23.25" x14ac:dyDescent="0.5">
      <c r="A18" s="60" t="s">
        <v>29</v>
      </c>
      <c r="B18" s="56"/>
      <c r="C18" s="56"/>
      <c r="D18" s="56"/>
      <c r="E18" s="57"/>
      <c r="F18" s="56"/>
      <c r="G18" s="58"/>
      <c r="H18" s="5"/>
      <c r="I18" s="2"/>
      <c r="J18" s="2"/>
      <c r="K18" s="2"/>
      <c r="L18" s="2"/>
      <c r="M18" s="2"/>
    </row>
    <row r="19" spans="1:13" ht="23.25" x14ac:dyDescent="0.5">
      <c r="A19" s="60" t="s">
        <v>30</v>
      </c>
      <c r="B19" s="63">
        <v>27700000000</v>
      </c>
      <c r="C19" s="60">
        <f>[2]ประจำเดือนรวมเช็คไม่ต้องคีย์!I89</f>
        <v>2550304077.3099999</v>
      </c>
      <c r="D19" s="60">
        <f>[2]ประจำเดือนรวมเช็คไม่ต้องคีย์!I91</f>
        <v>2999179867.5599999</v>
      </c>
      <c r="E19" s="61" t="str">
        <f t="shared" ref="E19:E29" si="2">IF(D19&gt;B19,"+","-")</f>
        <v>-</v>
      </c>
      <c r="F19" s="60">
        <f t="shared" ref="F19:F29" si="3">ABS(D19-B19)</f>
        <v>24700820132.439999</v>
      </c>
      <c r="G19" s="58"/>
      <c r="H19" s="5"/>
      <c r="I19" s="2"/>
      <c r="J19" s="2"/>
      <c r="K19" s="2"/>
      <c r="L19" s="21"/>
      <c r="M19" s="81"/>
    </row>
    <row r="20" spans="1:13" ht="23.25" x14ac:dyDescent="0.5">
      <c r="A20" s="60" t="s">
        <v>31</v>
      </c>
      <c r="B20" s="63">
        <v>13400000000</v>
      </c>
      <c r="C20" s="60">
        <f>[2]ประจำเดือนรวมเช็คไม่ต้องคีย์!J89</f>
        <v>2737723719.29</v>
      </c>
      <c r="D20" s="60">
        <f>[2]ประจำเดือนรวมเช็คไม่ต้องคีย์!J91</f>
        <v>2737723719.29</v>
      </c>
      <c r="E20" s="70" t="str">
        <f t="shared" si="2"/>
        <v>-</v>
      </c>
      <c r="F20" s="60">
        <f t="shared" si="3"/>
        <v>10662276280.709999</v>
      </c>
      <c r="G20" s="58"/>
      <c r="H20" s="2"/>
      <c r="I20" s="2"/>
      <c r="J20" s="2"/>
      <c r="K20" s="2"/>
      <c r="L20" s="29"/>
      <c r="M20" s="2"/>
    </row>
    <row r="21" spans="1:13" ht="23.25" x14ac:dyDescent="0.5">
      <c r="A21" s="60" t="s">
        <v>32</v>
      </c>
      <c r="B21" s="63">
        <v>0</v>
      </c>
      <c r="C21" s="60">
        <f>[2]ประจำเดือนรวมเช็คไม่ต้องคีย์!K89</f>
        <v>0</v>
      </c>
      <c r="D21" s="60">
        <f>[2]ประจำเดือนรวมเช็คไม่ต้องคีย์!K91</f>
        <v>0</v>
      </c>
      <c r="E21" s="61" t="str">
        <f t="shared" si="2"/>
        <v>-</v>
      </c>
      <c r="F21" s="60">
        <f t="shared" si="3"/>
        <v>0</v>
      </c>
      <c r="G21" s="58"/>
      <c r="H21" s="30"/>
      <c r="I21" s="30"/>
      <c r="J21" s="30"/>
      <c r="K21" s="30"/>
      <c r="L21" s="29"/>
      <c r="M21" s="2"/>
    </row>
    <row r="22" spans="1:13" ht="23.25" x14ac:dyDescent="0.5">
      <c r="A22" s="60" t="s">
        <v>33</v>
      </c>
      <c r="B22" s="63">
        <v>4400000000</v>
      </c>
      <c r="C22" s="60">
        <f>[2]ประจำเดือนรวมเช็คไม่ต้องคีย์!L89</f>
        <v>397747149.68000001</v>
      </c>
      <c r="D22" s="60">
        <f>[2]ประจำเดือนรวมเช็คไม่ต้องคีย์!L91</f>
        <v>397747149.68000001</v>
      </c>
      <c r="E22" s="61" t="str">
        <f t="shared" si="2"/>
        <v>-</v>
      </c>
      <c r="F22" s="60">
        <f t="shared" si="3"/>
        <v>4002252850.3200002</v>
      </c>
      <c r="G22" s="58"/>
      <c r="H22" s="2"/>
      <c r="I22" s="2"/>
      <c r="J22" s="2"/>
      <c r="K22" s="2"/>
      <c r="L22" s="29"/>
      <c r="M22" s="2"/>
    </row>
    <row r="23" spans="1:13" ht="23.25" x14ac:dyDescent="0.5">
      <c r="A23" s="60" t="s">
        <v>34</v>
      </c>
      <c r="B23" s="71">
        <v>13200000000</v>
      </c>
      <c r="C23" s="60">
        <f>[2]ประจำเดือนรวมเช็คไม่ต้องคีย์!M89</f>
        <v>1095354024</v>
      </c>
      <c r="D23" s="72">
        <f>[2]ประจำเดือนรวมเช็คไม่ต้องคีย์!M91</f>
        <v>4471558944</v>
      </c>
      <c r="E23" s="61" t="str">
        <f t="shared" si="2"/>
        <v>-</v>
      </c>
      <c r="F23" s="73">
        <f t="shared" si="3"/>
        <v>8728441056</v>
      </c>
      <c r="G23" s="58"/>
      <c r="H23" s="2"/>
      <c r="I23" s="2"/>
      <c r="J23" s="2"/>
      <c r="K23" s="2"/>
      <c r="L23" s="29"/>
      <c r="M23" s="2"/>
    </row>
    <row r="24" spans="1:13" ht="23.25" x14ac:dyDescent="0.5">
      <c r="A24" s="19" t="s">
        <v>35</v>
      </c>
      <c r="B24" s="71"/>
      <c r="C24" s="60"/>
      <c r="D24" s="72"/>
      <c r="E24" s="61"/>
      <c r="F24" s="73"/>
      <c r="G24" s="74"/>
      <c r="H24" s="21"/>
      <c r="I24" s="21"/>
      <c r="J24" s="21"/>
      <c r="K24" s="21"/>
      <c r="L24" s="35"/>
      <c r="M24" s="35"/>
    </row>
    <row r="25" spans="1:13" ht="23.25" x14ac:dyDescent="0.5">
      <c r="A25" s="60" t="s">
        <v>36</v>
      </c>
      <c r="B25" s="63">
        <v>3670000000</v>
      </c>
      <c r="C25" s="60">
        <f>[2]ประจำเดือนรวมเช็คไม่ต้องคีย์!N89</f>
        <v>210570533.98000002</v>
      </c>
      <c r="D25" s="60">
        <f>[2]ประจำเดือนรวมเช็คไม่ต้องคีย์!N91</f>
        <v>497051847.50999999</v>
      </c>
      <c r="E25" s="61" t="str">
        <f>IF(D25&gt;B25,"+","-")</f>
        <v>-</v>
      </c>
      <c r="F25" s="60">
        <f>ABS(D25-B25)</f>
        <v>3172948152.4899998</v>
      </c>
      <c r="G25" s="58"/>
      <c r="H25" s="2"/>
      <c r="I25" s="2"/>
      <c r="J25" s="2"/>
      <c r="K25" s="2"/>
      <c r="L25" s="2"/>
      <c r="M25" s="2"/>
    </row>
    <row r="26" spans="1:13" ht="23.25" x14ac:dyDescent="0.5">
      <c r="A26" s="60" t="s">
        <v>37</v>
      </c>
      <c r="B26" s="60">
        <v>4600000</v>
      </c>
      <c r="C26" s="60">
        <f>[2]ประจำเดือนรวมเช็คไม่ต้องคีย์!O89</f>
        <v>335796.5</v>
      </c>
      <c r="D26" s="60">
        <f>[2]ประจำเดือนรวมเช็คไม่ต้องคีย์!O91</f>
        <v>414247.5</v>
      </c>
      <c r="E26" s="61" t="str">
        <f>IF(D26&gt;B26,"+","-")</f>
        <v>-</v>
      </c>
      <c r="F26" s="60">
        <f>ABS(D26-B26)</f>
        <v>4185752.5</v>
      </c>
      <c r="G26" s="58"/>
      <c r="H26" s="2"/>
      <c r="I26" s="2"/>
      <c r="J26" s="2"/>
      <c r="K26" s="2"/>
      <c r="L26" s="2"/>
      <c r="M26" s="2"/>
    </row>
    <row r="27" spans="1:13" ht="23.25" x14ac:dyDescent="0.5">
      <c r="A27" s="60" t="s">
        <v>38</v>
      </c>
      <c r="B27" s="60">
        <v>400000</v>
      </c>
      <c r="C27" s="60">
        <f>[2]ประจำเดือนรวมเช็คไม่ต้องคีย์!P89</f>
        <v>15470</v>
      </c>
      <c r="D27" s="60">
        <f>[2]ประจำเดือนรวมเช็คไม่ต้องคีย์!P91</f>
        <v>28950</v>
      </c>
      <c r="E27" s="61" t="str">
        <f>IF(D27&gt;B27,"+","-")</f>
        <v>-</v>
      </c>
      <c r="F27" s="60">
        <f>ABS(D27-B27)</f>
        <v>371050</v>
      </c>
      <c r="G27" s="58"/>
      <c r="H27" s="2"/>
      <c r="I27" s="2"/>
      <c r="J27" s="2"/>
      <c r="K27" s="2"/>
      <c r="L27" s="2"/>
      <c r="M27" s="2"/>
    </row>
    <row r="28" spans="1:13" ht="23.25" x14ac:dyDescent="0.5">
      <c r="A28" s="60" t="s">
        <v>39</v>
      </c>
      <c r="B28" s="60">
        <v>125000000</v>
      </c>
      <c r="C28" s="60">
        <f>[2]ประจำเดือนรวมเช็คไม่ต้องคีย์!Q89</f>
        <v>10795825</v>
      </c>
      <c r="D28" s="60">
        <f>[2]ประจำเดือนรวมเช็คไม่ต้องคีย์!Q91</f>
        <v>26162693.75</v>
      </c>
      <c r="E28" s="61" t="str">
        <f>IF(D28&gt;B28,"+","-")</f>
        <v>-</v>
      </c>
      <c r="F28" s="60">
        <f>ABS(D28-B28)</f>
        <v>98837306.25</v>
      </c>
      <c r="G28" s="58"/>
      <c r="H28" s="2"/>
      <c r="I28" s="2"/>
      <c r="J28" s="2"/>
      <c r="K28" s="2"/>
      <c r="L28" s="2"/>
      <c r="M28" s="2"/>
    </row>
    <row r="29" spans="1:13" ht="23.25" x14ac:dyDescent="0.5">
      <c r="A29" s="60" t="s">
        <v>40</v>
      </c>
      <c r="B29" s="75">
        <f>SUM(B19:B28)</f>
        <v>62500000000</v>
      </c>
      <c r="C29" s="75">
        <f>SUM(C19:C28)</f>
        <v>7002846595.7600002</v>
      </c>
      <c r="D29" s="75">
        <f>SUM(D19:D28)</f>
        <v>11129867419.290001</v>
      </c>
      <c r="E29" s="69" t="str">
        <f t="shared" si="2"/>
        <v>-</v>
      </c>
      <c r="F29" s="68">
        <f t="shared" si="3"/>
        <v>51370132580.709999</v>
      </c>
      <c r="G29" s="58"/>
      <c r="H29" s="2"/>
      <c r="I29" s="2"/>
      <c r="J29" s="2"/>
      <c r="K29" s="2"/>
      <c r="L29" s="2"/>
      <c r="M29" s="2"/>
    </row>
    <row r="30" spans="1:13" ht="23.25" x14ac:dyDescent="0.5">
      <c r="A30" s="76" t="s">
        <v>41</v>
      </c>
      <c r="B30" s="77">
        <f>+B17+B29</f>
        <v>78400000000</v>
      </c>
      <c r="C30" s="77">
        <f>+C17+C29</f>
        <v>7164328867.8500004</v>
      </c>
      <c r="D30" s="77">
        <f>+D17+D29</f>
        <v>11794271800.93</v>
      </c>
      <c r="E30" s="78" t="str">
        <f>IF(D30&gt;B30,"+","-")</f>
        <v>-</v>
      </c>
      <c r="F30" s="77">
        <f>ABS(D30-B30)</f>
        <v>66605728199.07</v>
      </c>
      <c r="G30" s="58"/>
      <c r="H30" s="2"/>
      <c r="I30" s="2"/>
      <c r="J30" s="2"/>
      <c r="K30" s="2"/>
      <c r="L30" s="2"/>
      <c r="M30" s="2"/>
    </row>
    <row r="31" spans="1:13" ht="23.25" x14ac:dyDescent="0.5">
      <c r="A31" s="60" t="s">
        <v>42</v>
      </c>
      <c r="B31" s="56"/>
      <c r="C31" s="56"/>
      <c r="D31" s="56"/>
      <c r="E31" s="57"/>
      <c r="F31" s="56"/>
      <c r="G31" s="58"/>
      <c r="H31" s="2"/>
      <c r="I31" s="2"/>
      <c r="J31" s="2"/>
      <c r="K31" s="2"/>
      <c r="L31" s="2"/>
      <c r="M31" s="2"/>
    </row>
    <row r="32" spans="1:13" ht="23.25" x14ac:dyDescent="0.5">
      <c r="A32" s="60" t="s">
        <v>43</v>
      </c>
      <c r="B32" s="60"/>
      <c r="C32" s="60"/>
      <c r="D32" s="60"/>
      <c r="E32" s="61"/>
      <c r="F32" s="60"/>
      <c r="G32" s="58"/>
      <c r="H32" s="2"/>
      <c r="I32" s="2"/>
      <c r="J32" s="2"/>
      <c r="K32" s="2"/>
      <c r="L32" s="2"/>
      <c r="M32" s="2"/>
    </row>
    <row r="33" spans="1:13" ht="23.25" x14ac:dyDescent="0.5">
      <c r="A33" s="60" t="s">
        <v>44</v>
      </c>
      <c r="B33" s="60">
        <v>1700000000</v>
      </c>
      <c r="C33" s="60">
        <f>[2]ประจำเดือนรวมเช็คไม่ต้องคีย์!S89</f>
        <v>40341991.769999996</v>
      </c>
      <c r="D33" s="60">
        <f>[2]ประจำเดือนรวมเช็คไม่ต้องคีย์!S91</f>
        <v>89866281.769999996</v>
      </c>
      <c r="E33" s="61" t="str">
        <f t="shared" ref="E33:E39" si="4">IF(D33&gt;B33,"+","-")</f>
        <v>-</v>
      </c>
      <c r="F33" s="60">
        <f t="shared" ref="F33:F39" si="5">ABS(D33-B33)</f>
        <v>1610133718.23</v>
      </c>
      <c r="G33" s="58"/>
      <c r="H33" s="46"/>
      <c r="I33" s="2"/>
      <c r="J33" s="2"/>
      <c r="K33" s="2"/>
      <c r="L33" s="21"/>
      <c r="M33" s="21"/>
    </row>
    <row r="34" spans="1:13" ht="23.25" x14ac:dyDescent="0.5">
      <c r="A34" s="60" t="s">
        <v>45</v>
      </c>
      <c r="B34" s="60">
        <v>39800000</v>
      </c>
      <c r="C34" s="60">
        <f>[2]ประจำเดือนรวมเช็คไม่ต้องคีย์!T89</f>
        <v>2905500</v>
      </c>
      <c r="D34" s="60">
        <f>[2]ประจำเดือนรวมเช็คไม่ต้องคีย์!T91</f>
        <v>6033050</v>
      </c>
      <c r="E34" s="61" t="str">
        <f t="shared" si="4"/>
        <v>-</v>
      </c>
      <c r="F34" s="60">
        <f t="shared" si="5"/>
        <v>33766950</v>
      </c>
      <c r="G34" s="58"/>
      <c r="H34" s="2"/>
      <c r="I34" s="2"/>
      <c r="J34" s="2"/>
      <c r="K34" s="2"/>
      <c r="L34" s="2"/>
      <c r="M34" s="2"/>
    </row>
    <row r="35" spans="1:13" ht="23.25" x14ac:dyDescent="0.5">
      <c r="A35" s="60" t="s">
        <v>46</v>
      </c>
      <c r="B35" s="60">
        <v>60000000</v>
      </c>
      <c r="C35" s="60">
        <f>[2]ประจำเดือนรวมเช็คไม่ต้องคีย์!U89</f>
        <v>3621801.51</v>
      </c>
      <c r="D35" s="60">
        <f>[2]ประจำเดือนรวมเช็คไม่ต้องคีย์!U91</f>
        <v>5995545.4199999999</v>
      </c>
      <c r="E35" s="61" t="str">
        <f t="shared" si="4"/>
        <v>-</v>
      </c>
      <c r="F35" s="60">
        <f t="shared" si="5"/>
        <v>54004454.579999998</v>
      </c>
      <c r="G35" s="58"/>
      <c r="H35" s="2"/>
      <c r="I35" s="2"/>
      <c r="J35" s="2"/>
      <c r="K35" s="2"/>
      <c r="L35" s="2"/>
      <c r="M35" s="2"/>
    </row>
    <row r="36" spans="1:13" ht="23.25" x14ac:dyDescent="0.5">
      <c r="A36" s="60" t="s">
        <v>47</v>
      </c>
      <c r="B36" s="60">
        <v>60000000</v>
      </c>
      <c r="C36" s="60">
        <f>[2]ประจำเดือนรวมเช็คไม่ต้องคีย์!V89</f>
        <v>5609611.8899999987</v>
      </c>
      <c r="D36" s="60">
        <f>[2]ประจำเดือนรวมเช็คไม่ต้องคีย์!V91</f>
        <v>10817676.379999999</v>
      </c>
      <c r="E36" s="61" t="str">
        <f t="shared" si="4"/>
        <v>-</v>
      </c>
      <c r="F36" s="60">
        <f t="shared" si="5"/>
        <v>49182323.620000005</v>
      </c>
      <c r="G36" s="58"/>
      <c r="H36" s="2"/>
      <c r="I36" s="2"/>
      <c r="J36" s="2"/>
      <c r="K36" s="2"/>
      <c r="L36" s="21"/>
      <c r="M36" s="21"/>
    </row>
    <row r="37" spans="1:13" ht="23.25" x14ac:dyDescent="0.5">
      <c r="A37" s="60" t="s">
        <v>48</v>
      </c>
      <c r="B37" s="60">
        <v>10000</v>
      </c>
      <c r="C37" s="60">
        <f>[2]ประจำเดือนรวมเช็คไม่ต้องคีย์!W89</f>
        <v>0</v>
      </c>
      <c r="D37" s="60">
        <f>[2]ประจำเดือนรวมเช็คไม่ต้องคีย์!W91</f>
        <v>0</v>
      </c>
      <c r="E37" s="61" t="str">
        <f t="shared" si="4"/>
        <v>-</v>
      </c>
      <c r="F37" s="60">
        <f t="shared" si="5"/>
        <v>10000</v>
      </c>
      <c r="G37" s="58"/>
      <c r="H37" s="2"/>
      <c r="I37" s="2"/>
      <c r="J37" s="2"/>
      <c r="K37" s="2"/>
      <c r="L37" s="2"/>
      <c r="M37" s="2"/>
    </row>
    <row r="38" spans="1:13" ht="23.25" x14ac:dyDescent="0.5">
      <c r="A38" s="60" t="s">
        <v>49</v>
      </c>
      <c r="B38" s="60">
        <v>79000000</v>
      </c>
      <c r="C38" s="60">
        <f>[2]ประจำเดือนรวมเช็คไม่ต้องคีย์!X89</f>
        <v>5853723</v>
      </c>
      <c r="D38" s="60">
        <f>[2]ประจำเดือนรวมเช็คไม่ต้องคีย์!X91</f>
        <v>13231742</v>
      </c>
      <c r="E38" s="61" t="str">
        <f t="shared" si="4"/>
        <v>-</v>
      </c>
      <c r="F38" s="60">
        <f t="shared" si="5"/>
        <v>65768258</v>
      </c>
      <c r="G38" s="58"/>
      <c r="H38" s="2"/>
      <c r="I38" s="2"/>
      <c r="J38" s="2"/>
      <c r="K38" s="2"/>
      <c r="L38" s="2"/>
      <c r="M38" s="2"/>
    </row>
    <row r="39" spans="1:13" ht="23.25" x14ac:dyDescent="0.5">
      <c r="A39" s="60" t="s">
        <v>50</v>
      </c>
      <c r="B39" s="40">
        <v>900000</v>
      </c>
      <c r="C39" s="60">
        <f>+[2]ประจำเดือนรวมเช็คไม่ต้องคีย์!Y89</f>
        <v>70980</v>
      </c>
      <c r="D39" s="60">
        <f>[2]ประจำเดือนรวมเช็คไม่ต้องคีย์!Y91</f>
        <v>136850</v>
      </c>
      <c r="E39" s="61" t="str">
        <f t="shared" si="4"/>
        <v>-</v>
      </c>
      <c r="F39" s="60">
        <f t="shared" si="5"/>
        <v>763150</v>
      </c>
      <c r="G39" s="58"/>
      <c r="H39" s="2"/>
      <c r="I39" s="2"/>
      <c r="J39" s="2"/>
      <c r="K39" s="2"/>
      <c r="L39" s="2"/>
      <c r="M39" s="2"/>
    </row>
    <row r="40" spans="1:13" ht="23.25" x14ac:dyDescent="0.5">
      <c r="A40" s="60" t="s">
        <v>51</v>
      </c>
      <c r="B40" s="41">
        <v>15000000</v>
      </c>
      <c r="C40" s="60">
        <f>+[2]ประจำเดือนรวมเช็คไม่ต้องคีย์!Z89</f>
        <v>953900</v>
      </c>
      <c r="D40" s="60">
        <f>[2]ประจำเดือนรวมเช็คไม่ต้องคีย์!Z91</f>
        <v>1993450</v>
      </c>
      <c r="E40" s="61" t="str">
        <f>IF(D40&gt;B40,"+","-")</f>
        <v>-</v>
      </c>
      <c r="F40" s="60">
        <f>ABS(D40-B40)</f>
        <v>13006550</v>
      </c>
      <c r="G40" s="58"/>
      <c r="H40" s="2"/>
      <c r="I40" s="2"/>
      <c r="J40" s="2"/>
      <c r="K40" s="2"/>
      <c r="L40" s="2"/>
      <c r="M40" s="2"/>
    </row>
    <row r="41" spans="1:13" ht="23.25" x14ac:dyDescent="0.5">
      <c r="A41" s="60" t="s">
        <v>52</v>
      </c>
      <c r="B41" s="60">
        <v>200000</v>
      </c>
      <c r="C41" s="60">
        <f>+[2]ประจำเดือนรวมเช็คไม่ต้องคีย์!AA89</f>
        <v>0</v>
      </c>
      <c r="D41" s="60">
        <f>+[2]ประจำเดือนรวมเช็คไม่ต้องคีย์!AA91</f>
        <v>0</v>
      </c>
      <c r="E41" s="61" t="str">
        <f t="shared" ref="E41:E49" si="6">IF(D41&gt;B41,"+","-")</f>
        <v>-</v>
      </c>
      <c r="F41" s="60">
        <f t="shared" ref="F41:F49" si="7">ABS(D41-B41)</f>
        <v>200000</v>
      </c>
      <c r="G41" s="58"/>
      <c r="H41" s="2"/>
      <c r="I41" s="2"/>
      <c r="J41" s="2"/>
      <c r="K41" s="2"/>
      <c r="L41" s="21"/>
      <c r="M41" s="21"/>
    </row>
    <row r="42" spans="1:13" ht="23.25" x14ac:dyDescent="0.5">
      <c r="A42" s="60" t="s">
        <v>53</v>
      </c>
      <c r="B42" s="60">
        <v>90000</v>
      </c>
      <c r="C42" s="60">
        <f>+[2]ประจำเดือนรวมเช็คไม่ต้องคีย์!AB89</f>
        <v>7500</v>
      </c>
      <c r="D42" s="60">
        <f>+[2]ประจำเดือนรวมเช็คไม่ต้องคีย์!AB91</f>
        <v>8250</v>
      </c>
      <c r="E42" s="61" t="str">
        <f t="shared" si="6"/>
        <v>-</v>
      </c>
      <c r="F42" s="60">
        <f t="shared" si="7"/>
        <v>81750</v>
      </c>
      <c r="G42" s="58"/>
      <c r="H42" s="2"/>
      <c r="I42" s="2"/>
      <c r="J42" s="2"/>
      <c r="K42" s="2"/>
      <c r="L42" s="21"/>
      <c r="M42" s="21"/>
    </row>
    <row r="43" spans="1:13" ht="23.25" x14ac:dyDescent="0.5">
      <c r="A43" s="60" t="s">
        <v>54</v>
      </c>
      <c r="B43" s="60"/>
      <c r="C43" s="60">
        <f>+[2]ประจำเดือนรวมเช็คไม่ต้องคีย์!AC89</f>
        <v>0</v>
      </c>
      <c r="D43" s="60">
        <f>+[2]ประจำเดือนรวมเช็คไม่ต้องคีย์!AC91</f>
        <v>0</v>
      </c>
      <c r="E43" s="61" t="str">
        <f t="shared" si="6"/>
        <v>-</v>
      </c>
      <c r="F43" s="60">
        <f t="shared" si="7"/>
        <v>0</v>
      </c>
      <c r="G43" s="58"/>
      <c r="H43" s="2"/>
      <c r="I43" s="2"/>
      <c r="J43" s="2"/>
      <c r="K43" s="2"/>
      <c r="L43" s="21"/>
      <c r="M43" s="21"/>
    </row>
    <row r="44" spans="1:13" ht="23.25" x14ac:dyDescent="0.5">
      <c r="A44" s="60" t="s">
        <v>55</v>
      </c>
      <c r="B44" s="60"/>
      <c r="C44" s="60">
        <f>+[2]ประจำเดือนรวมเช็คไม่ต้องคีย์!AD89</f>
        <v>0</v>
      </c>
      <c r="D44" s="60">
        <f>+[2]ประจำเดือนรวมเช็คไม่ต้องคีย์!AD91</f>
        <v>0</v>
      </c>
      <c r="E44" s="61" t="str">
        <f t="shared" si="6"/>
        <v>-</v>
      </c>
      <c r="F44" s="60">
        <f t="shared" si="7"/>
        <v>0</v>
      </c>
      <c r="G44" s="58"/>
      <c r="H44" s="2"/>
      <c r="I44" s="2"/>
      <c r="J44" s="2"/>
      <c r="K44" s="2"/>
      <c r="L44" s="21"/>
      <c r="M44" s="21"/>
    </row>
    <row r="45" spans="1:13" ht="23.25" x14ac:dyDescent="0.5">
      <c r="A45" s="60" t="s">
        <v>56</v>
      </c>
      <c r="B45" s="60"/>
      <c r="C45" s="60">
        <f>+[2]ประจำเดือนรวมเช็คไม่ต้องคีย์!AE89</f>
        <v>0</v>
      </c>
      <c r="D45" s="60">
        <f>+[2]ประจำเดือนรวมเช็คไม่ต้องคีย์!AE91</f>
        <v>0</v>
      </c>
      <c r="E45" s="61" t="str">
        <f t="shared" si="6"/>
        <v>-</v>
      </c>
      <c r="F45" s="60">
        <f t="shared" si="7"/>
        <v>0</v>
      </c>
      <c r="G45" s="58"/>
      <c r="H45" s="2"/>
      <c r="I45" s="2"/>
      <c r="J45" s="2"/>
      <c r="K45" s="2"/>
      <c r="L45" s="21"/>
      <c r="M45" s="21"/>
    </row>
    <row r="46" spans="1:13" ht="23.25" x14ac:dyDescent="0.5">
      <c r="A46" s="60" t="s">
        <v>57</v>
      </c>
      <c r="B46" s="60"/>
      <c r="C46" s="60">
        <f>+[2]ประจำเดือนรวมเช็คไม่ต้องคีย์!AF89</f>
        <v>0</v>
      </c>
      <c r="D46" s="60">
        <f>+[2]ประจำเดือนรวมเช็คไม่ต้องคีย์!AF91</f>
        <v>0</v>
      </c>
      <c r="E46" s="61" t="str">
        <f t="shared" si="6"/>
        <v>-</v>
      </c>
      <c r="F46" s="60">
        <f t="shared" si="7"/>
        <v>0</v>
      </c>
      <c r="G46" s="58"/>
      <c r="H46" s="2"/>
      <c r="I46" s="2"/>
      <c r="J46" s="2"/>
      <c r="K46" s="2"/>
      <c r="L46" s="21"/>
      <c r="M46" s="21"/>
    </row>
    <row r="47" spans="1:13" ht="23.25" x14ac:dyDescent="0.5">
      <c r="A47" s="60" t="s">
        <v>58</v>
      </c>
      <c r="B47" s="60"/>
      <c r="C47" s="60">
        <f>+[2]ประจำเดือนรวมเช็คไม่ต้องคีย์!AG89</f>
        <v>0</v>
      </c>
      <c r="D47" s="60">
        <f>+[2]ประจำเดือนรวมเช็คไม่ต้องคีย์!AG91</f>
        <v>0</v>
      </c>
      <c r="E47" s="61" t="str">
        <f t="shared" si="6"/>
        <v>-</v>
      </c>
      <c r="F47" s="60">
        <f t="shared" si="7"/>
        <v>0</v>
      </c>
      <c r="G47" s="58"/>
      <c r="H47" s="2"/>
      <c r="I47" s="2"/>
      <c r="J47" s="2"/>
      <c r="K47" s="2"/>
      <c r="L47" s="21"/>
      <c r="M47" s="21"/>
    </row>
    <row r="48" spans="1:13" ht="23.25" x14ac:dyDescent="0.5">
      <c r="A48" s="60" t="s">
        <v>59</v>
      </c>
      <c r="B48" s="60"/>
      <c r="C48" s="60">
        <f>+[2]ประจำเดือนรวมเช็คไม่ต้องคีย์!AH89</f>
        <v>0</v>
      </c>
      <c r="D48" s="60">
        <f>+[2]ประจำเดือนรวมเช็คไม่ต้องคีย์!AH91</f>
        <v>0</v>
      </c>
      <c r="E48" s="61" t="str">
        <f t="shared" si="6"/>
        <v>-</v>
      </c>
      <c r="F48" s="60">
        <f t="shared" si="7"/>
        <v>0</v>
      </c>
      <c r="G48" s="58"/>
      <c r="H48" s="2"/>
      <c r="I48" s="2"/>
      <c r="J48" s="2"/>
      <c r="K48" s="2"/>
      <c r="L48" s="21"/>
      <c r="M48" s="21"/>
    </row>
    <row r="49" spans="1:13" ht="23.25" x14ac:dyDescent="0.5">
      <c r="A49" s="60" t="s">
        <v>60</v>
      </c>
      <c r="B49" s="68">
        <f>SUM(B41:B48,B33:B40)</f>
        <v>1955000000</v>
      </c>
      <c r="C49" s="68">
        <f>SUM(C33:C42)</f>
        <v>59365008.169999994</v>
      </c>
      <c r="D49" s="68">
        <f>SUM(D33:D42)</f>
        <v>128082845.56999999</v>
      </c>
      <c r="E49" s="69" t="str">
        <f t="shared" si="6"/>
        <v>-</v>
      </c>
      <c r="F49" s="68">
        <f t="shared" si="7"/>
        <v>1826917154.4300001</v>
      </c>
      <c r="G49" s="58"/>
      <c r="H49" s="2"/>
      <c r="I49" s="2"/>
      <c r="J49" s="2"/>
      <c r="K49" s="2"/>
      <c r="L49" s="2"/>
      <c r="M49" s="2"/>
    </row>
    <row r="50" spans="1:13" ht="23.25" x14ac:dyDescent="0.5">
      <c r="A50" s="72"/>
      <c r="B50" s="41"/>
      <c r="C50" s="72"/>
      <c r="D50" s="72"/>
      <c r="E50" s="79"/>
      <c r="F50" s="72"/>
      <c r="G50" s="58"/>
      <c r="H50" s="21"/>
      <c r="I50" s="21"/>
      <c r="J50" s="21"/>
      <c r="K50" s="21"/>
      <c r="L50" s="2"/>
      <c r="M50" s="2"/>
    </row>
    <row r="51" spans="1:13" ht="23.25" x14ac:dyDescent="0.5">
      <c r="A51" s="72"/>
      <c r="B51" s="41"/>
      <c r="C51" s="72"/>
      <c r="D51" s="72"/>
      <c r="E51" s="79"/>
      <c r="F51" s="72"/>
      <c r="G51" s="58"/>
      <c r="H51" s="2"/>
      <c r="I51" s="2"/>
      <c r="J51" s="2"/>
      <c r="K51" s="2"/>
      <c r="L51" s="2"/>
      <c r="M51" s="2"/>
    </row>
    <row r="52" spans="1:13" ht="23.25" x14ac:dyDescent="0.45">
      <c r="A52" s="1" t="s">
        <v>61</v>
      </c>
      <c r="B52" s="1"/>
      <c r="C52" s="1"/>
      <c r="D52" s="1"/>
      <c r="E52" s="1"/>
      <c r="F52" s="1"/>
      <c r="G52" s="58"/>
      <c r="H52" s="2"/>
      <c r="I52" s="2"/>
      <c r="J52" s="2"/>
      <c r="K52" s="2"/>
      <c r="L52" s="2"/>
      <c r="M52" s="2"/>
    </row>
    <row r="53" spans="1:13" ht="23.25" x14ac:dyDescent="0.45">
      <c r="A53" s="1"/>
      <c r="B53" s="1"/>
      <c r="C53" s="1"/>
      <c r="D53" s="1"/>
      <c r="E53" s="1"/>
      <c r="F53" s="1"/>
      <c r="G53" s="58"/>
      <c r="H53" s="2"/>
      <c r="I53" s="2"/>
      <c r="J53" s="2"/>
      <c r="K53" s="2"/>
      <c r="L53" s="2"/>
      <c r="M53" s="2"/>
    </row>
    <row r="54" spans="1:13" ht="23.25" x14ac:dyDescent="0.5">
      <c r="A54" s="4" t="s">
        <v>2</v>
      </c>
      <c r="B54" s="4" t="s">
        <v>3</v>
      </c>
      <c r="C54" s="4" t="s">
        <v>4</v>
      </c>
      <c r="D54" s="4" t="s">
        <v>5</v>
      </c>
      <c r="E54" s="4" t="s">
        <v>6</v>
      </c>
      <c r="F54" s="4" t="s">
        <v>7</v>
      </c>
      <c r="G54" s="58"/>
      <c r="H54" s="2"/>
      <c r="I54" s="2"/>
      <c r="J54" s="2"/>
      <c r="K54" s="2"/>
      <c r="L54" s="21"/>
      <c r="M54" s="21"/>
    </row>
    <row r="55" spans="1:13" ht="23.25" x14ac:dyDescent="0.5">
      <c r="A55" s="7"/>
      <c r="B55" s="7" t="str">
        <f>+B5</f>
        <v>ปี 2563</v>
      </c>
      <c r="C55" s="7"/>
      <c r="D55" s="7"/>
      <c r="E55" s="7" t="s">
        <v>9</v>
      </c>
      <c r="F55" s="7" t="s">
        <v>62</v>
      </c>
      <c r="G55" s="58"/>
      <c r="H55" s="2"/>
      <c r="I55" s="2"/>
      <c r="J55" s="2"/>
      <c r="K55" s="2"/>
      <c r="L55" s="21"/>
      <c r="M55" s="21"/>
    </row>
    <row r="56" spans="1:13" ht="23.25" x14ac:dyDescent="0.5">
      <c r="A56" s="60" t="s">
        <v>63</v>
      </c>
      <c r="B56" s="60"/>
      <c r="C56" s="60"/>
      <c r="D56" s="60"/>
      <c r="E56" s="61"/>
      <c r="F56" s="60"/>
      <c r="G56" s="58"/>
      <c r="H56" s="2"/>
      <c r="I56" s="2"/>
      <c r="J56" s="2"/>
      <c r="K56" s="2"/>
      <c r="L56" s="2"/>
      <c r="M56" s="2"/>
    </row>
    <row r="57" spans="1:13" ht="23.25" x14ac:dyDescent="0.5">
      <c r="A57" s="60" t="s">
        <v>64</v>
      </c>
      <c r="B57" s="60">
        <v>114000000</v>
      </c>
      <c r="C57" s="60">
        <f>[2]ประจำเดือนรวมเช็คไม่ต้องคีย์!AI89</f>
        <v>16726338.399999999</v>
      </c>
      <c r="D57" s="60">
        <f>[2]ประจำเดือนรวมเช็คไม่ต้องคีย์!AI91</f>
        <v>31889328.699999999</v>
      </c>
      <c r="E57" s="61" t="str">
        <f>IF(D57&gt;B57,"+","-")</f>
        <v>-</v>
      </c>
      <c r="F57" s="60">
        <f>ABS(D57-B57)</f>
        <v>82110671.299999997</v>
      </c>
      <c r="G57" s="58"/>
      <c r="H57" s="2"/>
      <c r="I57" s="2"/>
      <c r="J57" s="2"/>
      <c r="K57" s="2"/>
      <c r="L57" s="2"/>
      <c r="M57" s="2"/>
    </row>
    <row r="58" spans="1:13" ht="23.25" x14ac:dyDescent="0.5">
      <c r="A58" s="60" t="s">
        <v>65</v>
      </c>
      <c r="B58" s="60"/>
      <c r="C58" s="60"/>
      <c r="D58" s="60"/>
      <c r="E58" s="61"/>
      <c r="F58" s="60"/>
      <c r="G58" s="58"/>
      <c r="H58" s="2"/>
      <c r="I58" s="2"/>
      <c r="J58" s="2"/>
      <c r="K58" s="2"/>
      <c r="L58" s="2"/>
      <c r="M58" s="2"/>
    </row>
    <row r="59" spans="1:13" ht="23.25" x14ac:dyDescent="0.5">
      <c r="A59" s="60" t="s">
        <v>66</v>
      </c>
      <c r="B59" s="60">
        <v>15000000</v>
      </c>
      <c r="C59" s="60">
        <f>[2]ประจำเดือนรวมเช็คไม่ต้องคีย์!AJ89</f>
        <v>2156460</v>
      </c>
      <c r="D59" s="60">
        <f>[2]ประจำเดือนรวมเช็คไม่ต้องคีย์!AJ91</f>
        <v>4357637</v>
      </c>
      <c r="E59" s="61" t="str">
        <f t="shared" ref="E59:E65" si="8">IF(D59&gt;B59,"+","-")</f>
        <v>-</v>
      </c>
      <c r="F59" s="60">
        <f t="shared" ref="F59:F65" si="9">ABS(D59-B59)</f>
        <v>10642363</v>
      </c>
      <c r="G59" s="58"/>
      <c r="H59" s="2"/>
      <c r="I59" s="2"/>
      <c r="J59" s="2"/>
      <c r="K59" s="2"/>
      <c r="L59" s="2"/>
      <c r="M59" s="2"/>
    </row>
    <row r="60" spans="1:13" ht="23.25" x14ac:dyDescent="0.5">
      <c r="A60" s="60" t="s">
        <v>67</v>
      </c>
      <c r="B60" s="60"/>
      <c r="C60" s="60"/>
      <c r="D60" s="60"/>
      <c r="E60" s="61"/>
      <c r="F60" s="60"/>
      <c r="G60" s="58"/>
      <c r="H60" s="2"/>
      <c r="I60" s="2"/>
      <c r="J60" s="2"/>
      <c r="K60" s="2"/>
      <c r="L60" s="2"/>
      <c r="M60" s="2"/>
    </row>
    <row r="61" spans="1:13" ht="23.25" x14ac:dyDescent="0.5">
      <c r="A61" s="60" t="s">
        <v>68</v>
      </c>
      <c r="B61" s="60">
        <v>200000</v>
      </c>
      <c r="C61" s="60">
        <f>[2]ประจำเดือนรวมเช็คไม่ต้องคีย์!AK89</f>
        <v>28335</v>
      </c>
      <c r="D61" s="60">
        <f>[2]ประจำเดือนรวมเช็คไม่ต้องคีย์!AK91</f>
        <v>46330</v>
      </c>
      <c r="E61" s="61" t="str">
        <f t="shared" si="8"/>
        <v>-</v>
      </c>
      <c r="F61" s="60">
        <f t="shared" si="9"/>
        <v>153670</v>
      </c>
      <c r="G61" s="58"/>
      <c r="H61" s="2"/>
      <c r="I61" s="2"/>
      <c r="J61" s="2"/>
      <c r="K61" s="2"/>
      <c r="L61" s="2"/>
      <c r="M61" s="2"/>
    </row>
    <row r="62" spans="1:13" ht="23.25" x14ac:dyDescent="0.5">
      <c r="A62" s="60" t="s">
        <v>69</v>
      </c>
      <c r="B62" s="60">
        <v>1000000</v>
      </c>
      <c r="C62" s="60">
        <f>[2]ประจำเดือนรวมเช็คไม่ต้องคีย์!AL89</f>
        <v>172000</v>
      </c>
      <c r="D62" s="60">
        <f>[2]ประจำเดือนรวมเช็คไม่ต้องคีย์!AL91</f>
        <v>407000</v>
      </c>
      <c r="E62" s="61" t="str">
        <f t="shared" si="8"/>
        <v>-</v>
      </c>
      <c r="F62" s="60">
        <f t="shared" si="9"/>
        <v>593000</v>
      </c>
      <c r="G62" s="58"/>
      <c r="H62" s="2"/>
      <c r="I62" s="2"/>
      <c r="J62" s="2"/>
      <c r="K62" s="2"/>
      <c r="L62" s="2"/>
      <c r="M62" s="2"/>
    </row>
    <row r="63" spans="1:13" ht="23.25" x14ac:dyDescent="0.5">
      <c r="A63" s="60" t="s">
        <v>70</v>
      </c>
      <c r="B63" s="60">
        <v>300000</v>
      </c>
      <c r="C63" s="60">
        <f>[2]ประจำเดือนรวมเช็คไม่ต้องคีย์!AM89</f>
        <v>24000</v>
      </c>
      <c r="D63" s="60">
        <f>[2]ประจำเดือนรวมเช็คไม่ต้องคีย์!AM91</f>
        <v>44500</v>
      </c>
      <c r="E63" s="61" t="str">
        <f t="shared" si="8"/>
        <v>-</v>
      </c>
      <c r="F63" s="60">
        <f t="shared" si="9"/>
        <v>255500</v>
      </c>
      <c r="G63" s="58"/>
      <c r="H63" s="2"/>
      <c r="I63" s="2"/>
      <c r="J63" s="2"/>
      <c r="K63" s="2"/>
      <c r="L63" s="2"/>
      <c r="M63" s="2"/>
    </row>
    <row r="64" spans="1:13" ht="23.25" x14ac:dyDescent="0.5">
      <c r="A64" s="60" t="s">
        <v>71</v>
      </c>
      <c r="B64" s="60">
        <v>500000</v>
      </c>
      <c r="C64" s="60">
        <f>+[2]ประจำเดือนรวมเช็คไม่ต้องคีย์!AN89</f>
        <v>258020</v>
      </c>
      <c r="D64" s="60">
        <f>[2]ประจำเดือนรวมเช็คไม่ต้องคีย์!AN91</f>
        <v>591870</v>
      </c>
      <c r="E64" s="61" t="str">
        <f t="shared" si="8"/>
        <v>+</v>
      </c>
      <c r="F64" s="60">
        <f t="shared" si="9"/>
        <v>91870</v>
      </c>
      <c r="G64" s="58"/>
      <c r="H64" s="2"/>
      <c r="I64" s="2"/>
      <c r="J64" s="2"/>
      <c r="K64" s="2"/>
      <c r="L64" s="2"/>
      <c r="M64" s="2"/>
    </row>
    <row r="65" spans="1:13" ht="23.25" x14ac:dyDescent="0.5">
      <c r="A65" s="60" t="s">
        <v>72</v>
      </c>
      <c r="B65" s="60">
        <v>8000000</v>
      </c>
      <c r="C65" s="60">
        <f>+[2]ประจำเดือนรวมเช็คไม่ต้องคีย์!AO89</f>
        <v>1428923</v>
      </c>
      <c r="D65" s="60">
        <f>[2]ประจำเดือนรวมเช็คไม่ต้องคีย์!AO91</f>
        <v>2888362</v>
      </c>
      <c r="E65" s="61" t="str">
        <f t="shared" si="8"/>
        <v>-</v>
      </c>
      <c r="F65" s="60">
        <f t="shared" si="9"/>
        <v>5111638</v>
      </c>
      <c r="G65" s="58"/>
      <c r="H65" s="2"/>
      <c r="I65" s="2"/>
      <c r="J65" s="2"/>
      <c r="K65" s="2"/>
      <c r="L65" s="2"/>
      <c r="M65" s="2"/>
    </row>
    <row r="66" spans="1:13" ht="23.25" x14ac:dyDescent="0.5">
      <c r="A66" s="60" t="s">
        <v>73</v>
      </c>
      <c r="B66" s="60"/>
      <c r="C66" s="60"/>
      <c r="D66" s="60"/>
      <c r="E66" s="61"/>
      <c r="F66" s="60"/>
      <c r="G66" s="58"/>
      <c r="H66" s="21"/>
      <c r="I66" s="21"/>
      <c r="J66" s="21"/>
      <c r="K66" s="21"/>
      <c r="L66" s="2"/>
      <c r="M66" s="2"/>
    </row>
    <row r="67" spans="1:13" ht="23.25" x14ac:dyDescent="0.5">
      <c r="A67" s="60" t="s">
        <v>74</v>
      </c>
      <c r="B67" s="68">
        <f>SUM(B57:B65)</f>
        <v>139000000</v>
      </c>
      <c r="C67" s="68">
        <f>SUM(C57:C65)</f>
        <v>20794076.399999999</v>
      </c>
      <c r="D67" s="68">
        <f>SUM(D57:D65)</f>
        <v>40225027.700000003</v>
      </c>
      <c r="E67" s="69" t="str">
        <f>IF(D67&gt;B67,"+","-")</f>
        <v>-</v>
      </c>
      <c r="F67" s="68">
        <f>ABS(D67-B67)</f>
        <v>98774972.299999997</v>
      </c>
      <c r="G67" s="58"/>
      <c r="H67" s="2"/>
      <c r="I67" s="2"/>
      <c r="J67" s="2"/>
      <c r="K67" s="2"/>
      <c r="L67" s="2"/>
      <c r="M67" s="2"/>
    </row>
    <row r="68" spans="1:13" ht="23.25" x14ac:dyDescent="0.5">
      <c r="A68" s="60" t="s">
        <v>75</v>
      </c>
      <c r="B68" s="60"/>
      <c r="C68" s="60"/>
      <c r="D68" s="60"/>
      <c r="E68" s="61"/>
      <c r="F68" s="60"/>
      <c r="G68" s="58"/>
      <c r="H68" s="2"/>
      <c r="I68" s="2"/>
      <c r="J68" s="2"/>
      <c r="K68" s="2"/>
      <c r="L68" s="2"/>
      <c r="M68" s="2"/>
    </row>
    <row r="69" spans="1:13" ht="23.25" x14ac:dyDescent="0.5">
      <c r="A69" s="60" t="s">
        <v>76</v>
      </c>
      <c r="B69" s="60">
        <v>100000000</v>
      </c>
      <c r="C69" s="60">
        <f>[2]ประจำเดือนรวมเช็คไม่ต้องคีย์!AP89</f>
        <v>10849808.5</v>
      </c>
      <c r="D69" s="60">
        <f>[2]ประจำเดือนรวมเช็คไม่ต้องคีย์!AP91</f>
        <v>20314006.25</v>
      </c>
      <c r="E69" s="61" t="str">
        <f>IF(D69&gt;B69,"+","-")</f>
        <v>-</v>
      </c>
      <c r="F69" s="60">
        <f>ABS(D69-B69)</f>
        <v>79685993.75</v>
      </c>
      <c r="G69" s="58"/>
      <c r="H69" s="2"/>
      <c r="I69" s="2"/>
      <c r="J69" s="2"/>
      <c r="K69" s="2"/>
      <c r="L69" s="2"/>
      <c r="M69" s="2"/>
    </row>
    <row r="70" spans="1:13" ht="23.25" x14ac:dyDescent="0.5">
      <c r="A70" s="60" t="s">
        <v>77</v>
      </c>
      <c r="B70" s="68">
        <f>B69</f>
        <v>100000000</v>
      </c>
      <c r="C70" s="68">
        <f>C69</f>
        <v>10849808.5</v>
      </c>
      <c r="D70" s="68">
        <f>D69</f>
        <v>20314006.25</v>
      </c>
      <c r="E70" s="69" t="str">
        <f t="shared" ref="E70:E87" si="10">IF(D70&gt;B70,"+","-")</f>
        <v>-</v>
      </c>
      <c r="F70" s="68">
        <f>ABS(D70-B70)</f>
        <v>79685993.75</v>
      </c>
      <c r="G70" s="58"/>
      <c r="H70" s="2"/>
      <c r="I70" s="2"/>
      <c r="J70" s="2"/>
      <c r="K70" s="2"/>
      <c r="L70" s="21"/>
      <c r="M70" s="21"/>
    </row>
    <row r="71" spans="1:13" ht="23.25" x14ac:dyDescent="0.5">
      <c r="A71" s="60" t="s">
        <v>78</v>
      </c>
      <c r="B71" s="60"/>
      <c r="C71" s="60"/>
      <c r="D71" s="60"/>
      <c r="E71" s="61"/>
      <c r="F71" s="60"/>
      <c r="G71" s="58"/>
      <c r="H71" s="21"/>
      <c r="I71" s="21"/>
      <c r="J71" s="21"/>
      <c r="K71" s="21"/>
      <c r="L71" s="2"/>
      <c r="M71" s="2"/>
    </row>
    <row r="72" spans="1:13" ht="23.25" x14ac:dyDescent="0.5">
      <c r="A72" s="60" t="s">
        <v>79</v>
      </c>
      <c r="B72" s="60">
        <v>0</v>
      </c>
      <c r="C72" s="60">
        <f>[2]ประจำเดือนรวมเช็คไม่ต้องคีย์!AQ89</f>
        <v>0</v>
      </c>
      <c r="D72" s="60">
        <f>[2]ประจำเดือนรวมเช็คไม่ต้องคีย์!AQ91</f>
        <v>0</v>
      </c>
      <c r="E72" s="61" t="str">
        <f t="shared" si="10"/>
        <v>-</v>
      </c>
      <c r="F72" s="60">
        <f t="shared" ref="F72:F87" si="11">ABS(D72-B72)</f>
        <v>0</v>
      </c>
      <c r="G72" s="58"/>
      <c r="H72" s="2"/>
      <c r="I72" s="2"/>
      <c r="J72" s="2"/>
      <c r="K72" s="2"/>
      <c r="L72" s="2"/>
      <c r="M72" s="2"/>
    </row>
    <row r="73" spans="1:13" ht="23.25" x14ac:dyDescent="0.5">
      <c r="A73" s="60" t="s">
        <v>80</v>
      </c>
      <c r="B73" s="60">
        <v>10000000</v>
      </c>
      <c r="C73" s="60">
        <f>[2]ประจำเดือนรวมเช็คไม่ต้องคีย์!AR89</f>
        <v>1090879</v>
      </c>
      <c r="D73" s="60">
        <f>[2]ประจำเดือนรวมเช็คไม่ต้องคีย์!AR91</f>
        <v>1965888</v>
      </c>
      <c r="E73" s="61" t="str">
        <f t="shared" si="10"/>
        <v>-</v>
      </c>
      <c r="F73" s="60">
        <f t="shared" si="11"/>
        <v>8034112</v>
      </c>
      <c r="G73" s="58"/>
      <c r="H73" s="2"/>
      <c r="I73" s="2"/>
      <c r="J73" s="2"/>
      <c r="K73" s="2"/>
      <c r="L73" s="2"/>
      <c r="M73" s="2"/>
    </row>
    <row r="74" spans="1:13" ht="23.25" x14ac:dyDescent="0.5">
      <c r="A74" s="60" t="s">
        <v>81</v>
      </c>
      <c r="B74" s="60">
        <v>500000</v>
      </c>
      <c r="C74" s="60">
        <f>[2]ประจำเดือนรวมเช็คไม่ต้องคีย์!AS89</f>
        <v>21150</v>
      </c>
      <c r="D74" s="60">
        <f>[2]ประจำเดือนรวมเช็คไม่ต้องคีย์!AS91</f>
        <v>41100</v>
      </c>
      <c r="E74" s="61" t="str">
        <f t="shared" si="10"/>
        <v>-</v>
      </c>
      <c r="F74" s="60">
        <f t="shared" si="11"/>
        <v>458900</v>
      </c>
      <c r="G74" s="58"/>
      <c r="H74" s="2"/>
      <c r="I74" s="2"/>
      <c r="J74" s="2"/>
      <c r="K74" s="2"/>
      <c r="L74" s="2"/>
      <c r="M74" s="2"/>
    </row>
    <row r="75" spans="1:13" ht="23.25" x14ac:dyDescent="0.5">
      <c r="A75" s="60" t="s">
        <v>82</v>
      </c>
      <c r="B75" s="60">
        <v>1000000</v>
      </c>
      <c r="C75" s="60">
        <f>[2]ประจำเดือนรวมเช็คไม่ต้องคีย์!AT89</f>
        <v>69920</v>
      </c>
      <c r="D75" s="60">
        <f>[2]ประจำเดือนรวมเช็คไม่ต้องคีย์!AT91</f>
        <v>125380</v>
      </c>
      <c r="E75" s="61" t="str">
        <f t="shared" si="10"/>
        <v>-</v>
      </c>
      <c r="F75" s="60">
        <f t="shared" si="11"/>
        <v>874620</v>
      </c>
      <c r="G75" s="58"/>
      <c r="H75" s="2"/>
      <c r="I75" s="2"/>
      <c r="J75" s="2"/>
      <c r="K75" s="2"/>
      <c r="L75" s="21"/>
      <c r="M75" s="21"/>
    </row>
    <row r="76" spans="1:13" ht="23.25" x14ac:dyDescent="0.5">
      <c r="A76" s="60" t="s">
        <v>83</v>
      </c>
      <c r="B76" s="60">
        <v>4500000</v>
      </c>
      <c r="C76" s="60">
        <f>[2]ประจำเดือนรวมเช็คไม่ต้องคีย์!AU89</f>
        <v>261470</v>
      </c>
      <c r="D76" s="60">
        <f>[2]ประจำเดือนรวมเช็คไม่ต้องคีย์!AU91</f>
        <v>696892</v>
      </c>
      <c r="E76" s="61" t="str">
        <f t="shared" si="10"/>
        <v>-</v>
      </c>
      <c r="F76" s="60">
        <f t="shared" si="11"/>
        <v>3803108</v>
      </c>
      <c r="G76" s="58"/>
      <c r="H76" s="21"/>
      <c r="I76" s="21"/>
      <c r="J76" s="21"/>
      <c r="K76" s="21"/>
      <c r="L76" s="2"/>
      <c r="M76" s="2"/>
    </row>
    <row r="77" spans="1:13" ht="23.25" x14ac:dyDescent="0.5">
      <c r="A77" s="60" t="s">
        <v>84</v>
      </c>
      <c r="B77" s="60">
        <v>4000000</v>
      </c>
      <c r="C77" s="60">
        <f>[2]ประจำเดือนรวมเช็คไม่ต้องคีย์!AV89</f>
        <v>340630</v>
      </c>
      <c r="D77" s="60">
        <f>[2]ประจำเดือนรวมเช็คไม่ต้องคีย์!AV91</f>
        <v>548820</v>
      </c>
      <c r="E77" s="61" t="str">
        <f t="shared" si="10"/>
        <v>-</v>
      </c>
      <c r="F77" s="60">
        <f t="shared" si="11"/>
        <v>3451180</v>
      </c>
      <c r="G77" s="58"/>
      <c r="H77" s="2"/>
      <c r="I77" s="2"/>
      <c r="J77" s="2"/>
      <c r="K77" s="2"/>
      <c r="L77" s="2"/>
      <c r="M77" s="2"/>
    </row>
    <row r="78" spans="1:13" ht="23.25" x14ac:dyDescent="0.5">
      <c r="A78" s="60" t="s">
        <v>85</v>
      </c>
      <c r="B78" s="60">
        <v>100000</v>
      </c>
      <c r="C78" s="60">
        <f>[2]ประจำเดือนรวมเช็คไม่ต้องคีย์!AW89</f>
        <v>0</v>
      </c>
      <c r="D78" s="60">
        <f>[2]ประจำเดือนรวมเช็คไม่ต้องคีย์!AW91</f>
        <v>7800</v>
      </c>
      <c r="E78" s="61" t="str">
        <f t="shared" si="10"/>
        <v>-</v>
      </c>
      <c r="F78" s="60">
        <f t="shared" si="11"/>
        <v>92200</v>
      </c>
      <c r="G78" s="58"/>
      <c r="H78" s="2"/>
      <c r="I78" s="2"/>
      <c r="J78" s="2"/>
      <c r="K78" s="2"/>
      <c r="L78" s="2"/>
      <c r="M78" s="2"/>
    </row>
    <row r="79" spans="1:13" ht="23.25" x14ac:dyDescent="0.5">
      <c r="A79" s="60" t="s">
        <v>86</v>
      </c>
      <c r="B79" s="60">
        <v>6430000</v>
      </c>
      <c r="C79" s="60">
        <f>[2]ประจำเดือนรวมเช็คไม่ต้องคีย์!AX89</f>
        <v>643850</v>
      </c>
      <c r="D79" s="60">
        <f>[2]ประจำเดือนรวมเช็คไม่ต้องคีย์!AX91</f>
        <v>1032590</v>
      </c>
      <c r="E79" s="61" t="str">
        <f t="shared" si="10"/>
        <v>-</v>
      </c>
      <c r="F79" s="60">
        <f t="shared" si="11"/>
        <v>5397410</v>
      </c>
      <c r="G79" s="58"/>
      <c r="H79" s="2"/>
      <c r="I79" s="2"/>
      <c r="J79" s="2"/>
      <c r="K79" s="2"/>
      <c r="L79" s="2"/>
      <c r="M79" s="2"/>
    </row>
    <row r="80" spans="1:13" ht="23.25" x14ac:dyDescent="0.5">
      <c r="A80" s="60" t="s">
        <v>87</v>
      </c>
      <c r="B80" s="60">
        <v>10000000</v>
      </c>
      <c r="C80" s="60">
        <f>[2]ประจำเดือนรวมเช็คไม่ต้องคีย์!AY89</f>
        <v>967830</v>
      </c>
      <c r="D80" s="60">
        <f>[2]ประจำเดือนรวมเช็คไม่ต้องคีย์!AY91</f>
        <v>1949400</v>
      </c>
      <c r="E80" s="61" t="str">
        <f t="shared" si="10"/>
        <v>-</v>
      </c>
      <c r="F80" s="60">
        <f t="shared" si="11"/>
        <v>8050600</v>
      </c>
      <c r="G80" s="58"/>
      <c r="H80" s="2"/>
      <c r="I80" s="2"/>
      <c r="J80" s="2"/>
      <c r="K80" s="2"/>
      <c r="L80" s="21"/>
      <c r="M80" s="21"/>
    </row>
    <row r="81" spans="1:13" ht="23.25" x14ac:dyDescent="0.5">
      <c r="A81" s="60" t="s">
        <v>88</v>
      </c>
      <c r="B81" s="60">
        <v>30000</v>
      </c>
      <c r="C81" s="60">
        <f>[2]ประจำเดือนรวมเช็คไม่ต้องคีย์!AZ89</f>
        <v>0</v>
      </c>
      <c r="D81" s="60">
        <f>[2]ประจำเดือนรวมเช็คไม่ต้องคีย์!AZ91</f>
        <v>0</v>
      </c>
      <c r="E81" s="61" t="str">
        <f t="shared" si="10"/>
        <v>-</v>
      </c>
      <c r="F81" s="60">
        <f t="shared" si="11"/>
        <v>30000</v>
      </c>
      <c r="G81" s="58"/>
      <c r="H81" s="2"/>
      <c r="I81" s="2"/>
      <c r="J81" s="2"/>
      <c r="K81" s="2"/>
      <c r="L81" s="2"/>
      <c r="M81" s="2"/>
    </row>
    <row r="82" spans="1:13" ht="23.25" x14ac:dyDescent="0.5">
      <c r="A82" s="60" t="s">
        <v>89</v>
      </c>
      <c r="B82" s="60">
        <v>19300000</v>
      </c>
      <c r="C82" s="60">
        <f>[2]ประจำเดือนรวมเช็คไม่ต้องคีย์!BA89</f>
        <v>568980</v>
      </c>
      <c r="D82" s="60">
        <f>[2]ประจำเดือนรวมเช็คไม่ต้องคีย์!BA91</f>
        <v>1239065</v>
      </c>
      <c r="E82" s="61" t="str">
        <f t="shared" si="10"/>
        <v>-</v>
      </c>
      <c r="F82" s="60">
        <f t="shared" si="11"/>
        <v>18060935</v>
      </c>
      <c r="G82" s="58"/>
      <c r="H82" s="2"/>
      <c r="I82" s="2"/>
      <c r="J82" s="2"/>
      <c r="K82" s="2"/>
      <c r="L82" s="2"/>
      <c r="M82" s="2"/>
    </row>
    <row r="83" spans="1:13" ht="23.25" x14ac:dyDescent="0.5">
      <c r="A83" s="60" t="s">
        <v>90</v>
      </c>
      <c r="B83" s="60">
        <v>60000</v>
      </c>
      <c r="C83" s="60">
        <f>[2]ประจำเดือนรวมเช็คไม่ต้องคีย์!BB89</f>
        <v>7275</v>
      </c>
      <c r="D83" s="60">
        <f>[2]ประจำเดือนรวมเช็คไม่ต้องคีย์!BB91</f>
        <v>19450</v>
      </c>
      <c r="E83" s="61" t="str">
        <f t="shared" si="10"/>
        <v>-</v>
      </c>
      <c r="F83" s="60">
        <f t="shared" si="11"/>
        <v>40550</v>
      </c>
      <c r="G83" s="58"/>
      <c r="H83" s="2"/>
      <c r="I83" s="2"/>
      <c r="J83" s="2"/>
      <c r="K83" s="2"/>
      <c r="L83" s="2"/>
      <c r="M83" s="2"/>
    </row>
    <row r="84" spans="1:13" ht="23.25" x14ac:dyDescent="0.5">
      <c r="A84" s="60" t="s">
        <v>91</v>
      </c>
      <c r="B84" s="60"/>
      <c r="C84" s="60">
        <f>[2]ประจำเดือนรวมเช็คไม่ต้องคีย์!BC89</f>
        <v>0</v>
      </c>
      <c r="D84" s="60">
        <f>[2]ประจำเดือนรวมเช็คไม่ต้องคีย์!BC91</f>
        <v>0</v>
      </c>
      <c r="E84" s="61" t="str">
        <f t="shared" si="10"/>
        <v>-</v>
      </c>
      <c r="F84" s="60">
        <f t="shared" si="11"/>
        <v>0</v>
      </c>
      <c r="G84" s="58"/>
      <c r="H84" s="2"/>
      <c r="I84" s="2"/>
      <c r="J84" s="2"/>
      <c r="K84" s="2"/>
      <c r="L84" s="2"/>
      <c r="M84" s="2"/>
    </row>
    <row r="85" spans="1:13" ht="23.25" x14ac:dyDescent="0.5">
      <c r="A85" s="60" t="s">
        <v>92</v>
      </c>
      <c r="B85" s="60"/>
      <c r="C85" s="60">
        <f>[2]ประจำเดือนรวมเช็คไม่ต้องคีย์!BD89</f>
        <v>0</v>
      </c>
      <c r="D85" s="60">
        <f>[2]ประจำเดือนรวมเช็คไม่ต้องคีย์!BD91</f>
        <v>0</v>
      </c>
      <c r="E85" s="61" t="str">
        <f>IF(D85&gt;B85,"+","-")</f>
        <v>-</v>
      </c>
      <c r="F85" s="60">
        <f>ABS(D85-B85)</f>
        <v>0</v>
      </c>
      <c r="G85" s="58"/>
      <c r="H85" s="2"/>
      <c r="I85" s="2"/>
      <c r="J85" s="2"/>
      <c r="K85" s="2"/>
      <c r="L85" s="2"/>
      <c r="M85" s="2"/>
    </row>
    <row r="86" spans="1:13" ht="23.25" x14ac:dyDescent="0.5">
      <c r="A86" s="60" t="s">
        <v>93</v>
      </c>
      <c r="B86" s="60">
        <v>80000</v>
      </c>
      <c r="C86" s="60">
        <f>+[2]ประจำเดือนรวมเช็คไม่ต้องคีย์!BE89</f>
        <v>1620</v>
      </c>
      <c r="D86" s="60">
        <f>[2]ประจำเดือนรวมเช็คไม่ต้องคีย์!BE91</f>
        <v>3025</v>
      </c>
      <c r="E86" s="61" t="str">
        <f t="shared" si="10"/>
        <v>-</v>
      </c>
      <c r="F86" s="60">
        <f t="shared" si="11"/>
        <v>76975</v>
      </c>
      <c r="G86" s="58"/>
      <c r="H86" s="2"/>
      <c r="I86" s="2"/>
      <c r="J86" s="2"/>
      <c r="K86" s="2"/>
      <c r="L86" s="2"/>
      <c r="M86" s="2"/>
    </row>
    <row r="87" spans="1:13" ht="23.25" x14ac:dyDescent="0.5">
      <c r="A87" s="60" t="s">
        <v>94</v>
      </c>
      <c r="B87" s="68">
        <f>SUM(B72:B86)</f>
        <v>56000000</v>
      </c>
      <c r="C87" s="68">
        <f>SUM(C72:C86)</f>
        <v>3973604</v>
      </c>
      <c r="D87" s="68">
        <f>SUM(D72:D86)</f>
        <v>7629410</v>
      </c>
      <c r="E87" s="69" t="str">
        <f t="shared" si="10"/>
        <v>-</v>
      </c>
      <c r="F87" s="68">
        <f t="shared" si="11"/>
        <v>48370590</v>
      </c>
      <c r="G87" s="58"/>
      <c r="H87" s="2"/>
      <c r="I87" s="2"/>
      <c r="J87" s="2"/>
      <c r="K87" s="2"/>
      <c r="L87" s="2"/>
      <c r="M87" s="2"/>
    </row>
    <row r="88" spans="1:13" ht="23.25" x14ac:dyDescent="0.5">
      <c r="A88" s="80" t="s">
        <v>95</v>
      </c>
      <c r="B88" s="77">
        <f>+B87+B70+B67+B49</f>
        <v>2250000000</v>
      </c>
      <c r="C88" s="77">
        <f>C87+C70+C67+C49</f>
        <v>94982497.069999993</v>
      </c>
      <c r="D88" s="77">
        <f>D87+D70+D67+D49</f>
        <v>196251289.51999998</v>
      </c>
      <c r="E88" s="78" t="str">
        <f>IF(D88&gt;B88,"+","-")</f>
        <v>-</v>
      </c>
      <c r="F88" s="77">
        <f>ABS(D88-B88)</f>
        <v>2053748710.48</v>
      </c>
      <c r="G88" s="58"/>
      <c r="H88" s="46"/>
      <c r="I88" s="2"/>
      <c r="J88" s="2"/>
      <c r="K88" s="2"/>
      <c r="L88" s="2"/>
      <c r="M88" s="2"/>
    </row>
    <row r="89" spans="1:13" ht="23.25" x14ac:dyDescent="0.5">
      <c r="A89" s="79"/>
      <c r="B89" s="72"/>
      <c r="C89" s="72"/>
      <c r="D89" s="72"/>
      <c r="E89" s="79"/>
      <c r="F89" s="72"/>
      <c r="G89" s="58"/>
      <c r="H89" s="2"/>
      <c r="I89" s="2"/>
      <c r="J89" s="2"/>
      <c r="K89" s="2"/>
      <c r="L89" s="2"/>
      <c r="M89" s="2"/>
    </row>
    <row r="90" spans="1:13" ht="23.25" x14ac:dyDescent="0.5">
      <c r="A90" s="79"/>
      <c r="B90" s="72"/>
      <c r="C90" s="72"/>
      <c r="D90" s="72"/>
      <c r="E90" s="79"/>
      <c r="F90" s="72"/>
      <c r="G90" s="58"/>
      <c r="H90" s="2"/>
      <c r="I90" s="2"/>
      <c r="J90" s="2"/>
      <c r="K90" s="2"/>
      <c r="L90" s="2"/>
      <c r="M90" s="2"/>
    </row>
    <row r="91" spans="1:13" ht="23.25" x14ac:dyDescent="0.5">
      <c r="A91" s="79"/>
      <c r="B91" s="72"/>
      <c r="C91" s="72"/>
      <c r="D91" s="72"/>
      <c r="E91" s="79"/>
      <c r="F91" s="72"/>
      <c r="G91" s="58"/>
      <c r="H91" s="2"/>
      <c r="I91" s="2"/>
      <c r="J91" s="2"/>
      <c r="K91" s="2"/>
      <c r="L91" s="2"/>
      <c r="M91" s="2"/>
    </row>
    <row r="92" spans="1:13" ht="23.25" x14ac:dyDescent="0.5">
      <c r="A92" s="79"/>
      <c r="B92" s="72"/>
      <c r="C92" s="72"/>
      <c r="D92" s="72"/>
      <c r="E92" s="79"/>
      <c r="F92" s="72"/>
      <c r="G92" s="58"/>
      <c r="H92" s="2"/>
      <c r="I92" s="2"/>
      <c r="J92" s="2"/>
      <c r="K92" s="2"/>
      <c r="L92" s="2"/>
      <c r="M92" s="2"/>
    </row>
    <row r="93" spans="1:13" ht="23.25" x14ac:dyDescent="0.5">
      <c r="A93" s="79"/>
      <c r="B93" s="72"/>
      <c r="C93" s="72"/>
      <c r="D93" s="72"/>
      <c r="E93" s="79"/>
      <c r="F93" s="72"/>
      <c r="G93" s="58"/>
      <c r="H93" s="2"/>
      <c r="I93" s="2"/>
      <c r="J93" s="2"/>
      <c r="K93" s="2"/>
      <c r="L93" s="2"/>
      <c r="M93" s="2"/>
    </row>
    <row r="94" spans="1:13" ht="23.25" x14ac:dyDescent="0.5">
      <c r="A94" s="79"/>
      <c r="B94" s="72"/>
      <c r="C94" s="72"/>
      <c r="D94" s="72"/>
      <c r="E94" s="79"/>
      <c r="F94" s="72"/>
      <c r="G94" s="58"/>
      <c r="H94" s="2"/>
      <c r="I94" s="2"/>
      <c r="J94" s="2"/>
      <c r="K94" s="2"/>
      <c r="L94" s="2"/>
      <c r="M94" s="2"/>
    </row>
    <row r="95" spans="1:13" ht="23.25" x14ac:dyDescent="0.5">
      <c r="A95" s="79"/>
      <c r="B95" s="72"/>
      <c r="C95" s="72"/>
      <c r="D95" s="72"/>
      <c r="E95" s="79"/>
      <c r="F95" s="72"/>
      <c r="G95" s="58"/>
      <c r="H95" s="2"/>
      <c r="I95" s="2"/>
      <c r="J95" s="2"/>
      <c r="K95" s="2"/>
      <c r="L95" s="2"/>
      <c r="M95" s="2"/>
    </row>
    <row r="96" spans="1:13" ht="23.25" x14ac:dyDescent="0.45">
      <c r="A96" s="1" t="s">
        <v>96</v>
      </c>
      <c r="B96" s="1"/>
      <c r="C96" s="1"/>
      <c r="D96" s="1"/>
      <c r="E96" s="1"/>
      <c r="F96" s="1"/>
      <c r="G96" s="58"/>
      <c r="H96" s="21"/>
      <c r="I96" s="21"/>
      <c r="J96" s="21"/>
      <c r="K96" s="21"/>
      <c r="L96" s="2"/>
      <c r="M96" s="2"/>
    </row>
    <row r="97" spans="1:13" ht="23.25" x14ac:dyDescent="0.45">
      <c r="A97" s="1"/>
      <c r="B97" s="1"/>
      <c r="C97" s="1"/>
      <c r="D97" s="1"/>
      <c r="E97" s="1"/>
      <c r="F97" s="1"/>
      <c r="G97" s="58"/>
      <c r="H97" s="2"/>
      <c r="I97" s="2"/>
      <c r="J97" s="2"/>
      <c r="K97" s="2"/>
      <c r="L97" s="2"/>
      <c r="M97" s="2"/>
    </row>
    <row r="98" spans="1:13" ht="23.25" x14ac:dyDescent="0.5">
      <c r="A98" s="4" t="s">
        <v>2</v>
      </c>
      <c r="B98" s="4" t="s">
        <v>3</v>
      </c>
      <c r="C98" s="4" t="s">
        <v>4</v>
      </c>
      <c r="D98" s="4" t="s">
        <v>5</v>
      </c>
      <c r="E98" s="4" t="s">
        <v>6</v>
      </c>
      <c r="F98" s="4" t="s">
        <v>7</v>
      </c>
      <c r="G98" s="58"/>
      <c r="H98" s="2"/>
      <c r="I98" s="2"/>
      <c r="J98" s="2"/>
      <c r="K98" s="2"/>
      <c r="L98" s="2"/>
      <c r="M98" s="2"/>
    </row>
    <row r="99" spans="1:13" ht="23.25" x14ac:dyDescent="0.5">
      <c r="A99" s="7"/>
      <c r="B99" s="7" t="str">
        <f>+B55</f>
        <v>ปี 2563</v>
      </c>
      <c r="C99" s="7"/>
      <c r="D99" s="7"/>
      <c r="E99" s="7" t="s">
        <v>9</v>
      </c>
      <c r="F99" s="7" t="s">
        <v>62</v>
      </c>
      <c r="G99" s="58"/>
      <c r="H99" s="2"/>
      <c r="I99" s="2"/>
      <c r="J99" s="2"/>
      <c r="K99" s="2"/>
      <c r="L99" s="2"/>
      <c r="M99" s="2"/>
    </row>
    <row r="100" spans="1:13" ht="23.25" x14ac:dyDescent="0.5">
      <c r="A100" s="44" t="s">
        <v>97</v>
      </c>
      <c r="B100" s="56"/>
      <c r="C100" s="56"/>
      <c r="D100" s="56"/>
      <c r="E100" s="57"/>
      <c r="F100" s="56"/>
      <c r="G100" s="58"/>
      <c r="H100" s="2"/>
      <c r="I100" s="2"/>
      <c r="J100" s="2"/>
      <c r="K100" s="2"/>
      <c r="L100" s="21"/>
      <c r="M100" s="21"/>
    </row>
    <row r="101" spans="1:13" ht="23.25" x14ac:dyDescent="0.5">
      <c r="A101" s="19" t="s">
        <v>98</v>
      </c>
      <c r="B101" s="60">
        <v>267000000</v>
      </c>
      <c r="C101" s="60">
        <f>[2]ประจำเดือนรวมเช็คไม่ต้องคีย์!BG89</f>
        <v>13310762.640000001</v>
      </c>
      <c r="D101" s="60">
        <f>[2]ประจำเดือนรวมเช็คไม่ต้องคีย์!BG91</f>
        <v>22653877.02</v>
      </c>
      <c r="E101" s="61" t="str">
        <f>IF(D101&gt;B101,"+","-")</f>
        <v>-</v>
      </c>
      <c r="F101" s="60">
        <f>ABS(D101-B101)</f>
        <v>244346122.97999999</v>
      </c>
      <c r="G101" s="58"/>
      <c r="H101" s="2"/>
      <c r="I101" s="2"/>
      <c r="J101" s="2"/>
      <c r="K101" s="2"/>
      <c r="L101" s="2"/>
      <c r="M101" s="2"/>
    </row>
    <row r="102" spans="1:13" ht="23.25" x14ac:dyDescent="0.5">
      <c r="A102" s="19" t="s">
        <v>99</v>
      </c>
      <c r="B102" s="60">
        <v>32965000</v>
      </c>
      <c r="C102" s="60">
        <f>[2]ประจำเดือนรวมเช็คไม่ต้องคีย์!BH89</f>
        <v>3840</v>
      </c>
      <c r="D102" s="60">
        <f>[2]ประจำเดือนรวมเช็คไม่ต้องคีย์!BH91</f>
        <v>10560</v>
      </c>
      <c r="E102" s="61" t="str">
        <f>IF(D102&gt;B102,"+","-")</f>
        <v>-</v>
      </c>
      <c r="F102" s="60">
        <f>ABS(D102-B102)</f>
        <v>32954440</v>
      </c>
      <c r="G102" s="58"/>
      <c r="H102" s="2"/>
      <c r="I102" s="2"/>
      <c r="J102" s="2"/>
      <c r="K102" s="2"/>
      <c r="L102" s="2"/>
      <c r="M102" s="2"/>
    </row>
    <row r="103" spans="1:13" ht="23.25" x14ac:dyDescent="0.5">
      <c r="A103" s="19" t="s">
        <v>100</v>
      </c>
      <c r="B103" s="60">
        <v>700000000</v>
      </c>
      <c r="C103" s="60">
        <f>[2]ประจำเดือนรวมเช็คไม่ต้องคีย์!BI89</f>
        <v>1636810.82</v>
      </c>
      <c r="D103" s="60">
        <f>[2]ประจำเดือนรวมเช็คไม่ต้องคีย์!BI91</f>
        <v>42932389.649999991</v>
      </c>
      <c r="E103" s="61" t="str">
        <f>IF(D103&gt;B103,"+","-")</f>
        <v>-</v>
      </c>
      <c r="F103" s="60">
        <f>ABS(D103-B103)</f>
        <v>657067610.35000002</v>
      </c>
      <c r="G103" s="58"/>
      <c r="H103" s="2"/>
      <c r="I103" s="2"/>
      <c r="J103" s="2"/>
      <c r="K103" s="2"/>
      <c r="L103" s="2"/>
      <c r="M103" s="2"/>
    </row>
    <row r="104" spans="1:13" ht="23.25" x14ac:dyDescent="0.5">
      <c r="A104" s="19" t="s">
        <v>101</v>
      </c>
      <c r="B104" s="60">
        <v>35000</v>
      </c>
      <c r="C104" s="60">
        <f>[2]ประจำเดือนรวมเช็คไม่ต้องคีย์!BJ89</f>
        <v>0</v>
      </c>
      <c r="D104" s="60">
        <f>[2]ประจำเดือนรวมเช็คไม่ต้องคีย์!BJ91</f>
        <v>0</v>
      </c>
      <c r="E104" s="61" t="str">
        <f>IF(D104&gt;B104,"+","-")</f>
        <v>-</v>
      </c>
      <c r="F104" s="60">
        <f>ABS(D104-B104)</f>
        <v>35000</v>
      </c>
      <c r="G104" s="58"/>
      <c r="H104" s="2"/>
      <c r="I104" s="2"/>
      <c r="J104" s="2"/>
      <c r="K104" s="2"/>
      <c r="L104" s="2"/>
      <c r="M104" s="2"/>
    </row>
    <row r="105" spans="1:13" ht="23.25" x14ac:dyDescent="0.5">
      <c r="A105" s="45" t="s">
        <v>102</v>
      </c>
      <c r="B105" s="68">
        <f>SUM(B101:B104)</f>
        <v>1000000000</v>
      </c>
      <c r="C105" s="68">
        <f>SUM(C101:C104)</f>
        <v>14951413.460000001</v>
      </c>
      <c r="D105" s="68">
        <f>SUM(D101:D104)</f>
        <v>65596826.669999987</v>
      </c>
      <c r="E105" s="69" t="str">
        <f>IF(D105&gt;B105,"+","-")</f>
        <v>-</v>
      </c>
      <c r="F105" s="68">
        <f>ABS(D105-B105)</f>
        <v>934403173.33000004</v>
      </c>
      <c r="G105" s="58"/>
      <c r="H105" s="2"/>
      <c r="I105" s="46"/>
      <c r="J105" s="2"/>
      <c r="K105" s="2"/>
      <c r="L105" s="2"/>
      <c r="M105" s="2"/>
    </row>
    <row r="106" spans="1:13" ht="23.25" x14ac:dyDescent="0.5">
      <c r="A106" s="19" t="s">
        <v>103</v>
      </c>
      <c r="B106" s="82"/>
      <c r="C106" s="82"/>
      <c r="D106" s="82"/>
      <c r="E106" s="83"/>
      <c r="F106" s="82"/>
      <c r="G106" s="58"/>
      <c r="H106" s="2"/>
      <c r="I106" s="2"/>
      <c r="J106" s="2"/>
      <c r="K106" s="2"/>
      <c r="L106" s="2"/>
      <c r="M106" s="2"/>
    </row>
    <row r="107" spans="1:13" ht="23.25" x14ac:dyDescent="0.5">
      <c r="A107" s="19" t="s">
        <v>104</v>
      </c>
      <c r="B107" s="60"/>
      <c r="C107" s="60"/>
      <c r="D107" s="60"/>
      <c r="E107" s="61"/>
      <c r="F107" s="60"/>
      <c r="G107" s="58"/>
      <c r="H107" s="2"/>
      <c r="I107" s="2"/>
      <c r="J107" s="2"/>
      <c r="K107" s="2"/>
      <c r="L107" s="2"/>
      <c r="M107" s="2"/>
    </row>
    <row r="108" spans="1:13" ht="23.25" x14ac:dyDescent="0.5">
      <c r="A108" s="19" t="s">
        <v>105</v>
      </c>
      <c r="B108" s="60">
        <v>48300000</v>
      </c>
      <c r="C108" s="60">
        <f>[2]ประจำเดือนรวมเช็คไม่ต้องคีย์!BL89</f>
        <v>0</v>
      </c>
      <c r="D108" s="60">
        <f>[2]ประจำเดือนรวมเช็คไม่ต้องคีย์!BL91</f>
        <v>0</v>
      </c>
      <c r="E108" s="61" t="str">
        <f>IF(D108&gt;B108,"+","-")</f>
        <v>-</v>
      </c>
      <c r="F108" s="60">
        <f>ABS(D108-B108)</f>
        <v>48300000</v>
      </c>
      <c r="G108" s="58"/>
      <c r="H108" s="2"/>
      <c r="I108" s="2"/>
      <c r="J108" s="2"/>
      <c r="K108" s="2"/>
      <c r="L108" s="2"/>
      <c r="M108" s="2"/>
    </row>
    <row r="109" spans="1:13" ht="23.25" x14ac:dyDescent="0.5">
      <c r="A109" s="19" t="s">
        <v>106</v>
      </c>
      <c r="B109" s="60">
        <v>1700000</v>
      </c>
      <c r="C109" s="60">
        <f>[2]ประจำเดือนรวมเช็คไม่ต้องคีย์!BM89</f>
        <v>0</v>
      </c>
      <c r="D109" s="60">
        <f>[2]ประจำเดือนรวมเช็คไม่ต้องคีย์!BM91</f>
        <v>0</v>
      </c>
      <c r="E109" s="61" t="str">
        <f>IF(D109&gt;B109,"+","-")</f>
        <v>-</v>
      </c>
      <c r="F109" s="60">
        <f>ABS(D109-B109)</f>
        <v>1700000</v>
      </c>
      <c r="G109" s="58"/>
      <c r="H109" s="2"/>
      <c r="I109" s="2"/>
      <c r="J109" s="2"/>
      <c r="K109" s="2"/>
      <c r="L109" s="2"/>
      <c r="M109" s="2"/>
    </row>
    <row r="110" spans="1:13" ht="23.25" x14ac:dyDescent="0.5">
      <c r="A110" s="45" t="s">
        <v>107</v>
      </c>
      <c r="B110" s="56"/>
      <c r="C110" s="56"/>
      <c r="D110" s="56"/>
      <c r="E110" s="57"/>
      <c r="F110" s="56"/>
      <c r="G110" s="58"/>
      <c r="H110" s="2"/>
      <c r="I110" s="2"/>
      <c r="J110" s="2"/>
      <c r="K110" s="2"/>
      <c r="L110" s="2"/>
      <c r="M110" s="2"/>
    </row>
    <row r="111" spans="1:13" ht="23.25" x14ac:dyDescent="0.5">
      <c r="A111" s="45" t="s">
        <v>108</v>
      </c>
      <c r="B111" s="77">
        <f>SUM(B108:B109)</f>
        <v>50000000</v>
      </c>
      <c r="C111" s="60">
        <f>SUM(C108:C109)</f>
        <v>0</v>
      </c>
      <c r="D111" s="77">
        <f>SUM(D108:D109)</f>
        <v>0</v>
      </c>
      <c r="E111" s="78" t="str">
        <f>IF(D111&gt;B111,"+","-")</f>
        <v>-</v>
      </c>
      <c r="F111" s="77">
        <f>SUM(F108:F109)</f>
        <v>50000000</v>
      </c>
      <c r="G111" s="58"/>
      <c r="H111" s="2"/>
      <c r="I111" s="2"/>
      <c r="J111" s="2"/>
      <c r="K111" s="2"/>
      <c r="L111" s="2"/>
      <c r="M111" s="2"/>
    </row>
    <row r="112" spans="1:13" ht="23.25" x14ac:dyDescent="0.5">
      <c r="A112" s="19" t="s">
        <v>109</v>
      </c>
      <c r="B112" s="56"/>
      <c r="C112" s="56"/>
      <c r="D112" s="56"/>
      <c r="E112" s="57"/>
      <c r="F112" s="56"/>
      <c r="G112" s="58"/>
      <c r="H112" s="2"/>
      <c r="I112" s="2"/>
      <c r="J112" s="2"/>
      <c r="K112" s="2"/>
      <c r="L112" s="2"/>
      <c r="M112" s="2"/>
    </row>
    <row r="113" spans="1:13" ht="23.25" x14ac:dyDescent="0.5">
      <c r="A113" s="19" t="s">
        <v>110</v>
      </c>
      <c r="B113" s="60">
        <v>350000000</v>
      </c>
      <c r="C113" s="60">
        <f>[2]ประจำเดือนรวมเช็คไม่ต้องคีย์!BO89</f>
        <v>54000361.150000013</v>
      </c>
      <c r="D113" s="60">
        <f>[2]ประจำเดือนรวมเช็คไม่ต้องคีย์!BO91</f>
        <v>83968259.200000018</v>
      </c>
      <c r="E113" s="61" t="str">
        <f>IF(D113&gt;B113,"+","-")</f>
        <v>-</v>
      </c>
      <c r="F113" s="60">
        <f>ABS(D113-B113)</f>
        <v>266031740.79999998</v>
      </c>
      <c r="G113" s="58"/>
      <c r="H113" s="2"/>
      <c r="I113" s="2"/>
      <c r="J113" s="2"/>
      <c r="K113" s="2"/>
      <c r="L113" s="2"/>
      <c r="M113" s="2"/>
    </row>
    <row r="114" spans="1:13" ht="23.25" x14ac:dyDescent="0.5">
      <c r="A114" s="19" t="s">
        <v>111</v>
      </c>
      <c r="B114" s="60">
        <v>30000000</v>
      </c>
      <c r="C114" s="60">
        <f>[2]ประจำเดือนรวมเช็คไม่ต้องคีย์!BP89</f>
        <v>356700</v>
      </c>
      <c r="D114" s="60">
        <f>[2]ประจำเดือนรวมเช็คไม่ต้องคีย์!BP91</f>
        <v>1260500</v>
      </c>
      <c r="E114" s="61" t="str">
        <f>IF(D114&gt;B114,"+","-")</f>
        <v>-</v>
      </c>
      <c r="F114" s="60">
        <f>ABS(D114-B114)</f>
        <v>28739500</v>
      </c>
      <c r="G114" s="58"/>
      <c r="H114" s="2"/>
      <c r="I114" s="2"/>
      <c r="J114" s="2"/>
      <c r="K114" s="2"/>
      <c r="L114" s="2"/>
      <c r="M114" s="2"/>
    </row>
    <row r="115" spans="1:13" ht="23.25" x14ac:dyDescent="0.5">
      <c r="A115" s="19" t="s">
        <v>112</v>
      </c>
      <c r="B115" s="60">
        <v>920000000</v>
      </c>
      <c r="C115" s="60">
        <f>SUM([2]ประจำเดือนรวมเช็คไม่ต้องคีย์!BQ89:BY89)</f>
        <v>88373164.250000015</v>
      </c>
      <c r="D115" s="60">
        <f>SUM([2]ประจำเดือนรวมเช็คไม่ต้องคีย์!BQ91:BY91)</f>
        <v>111176733.12</v>
      </c>
      <c r="E115" s="61" t="str">
        <f>IF(D115&gt;B115,"+","-")</f>
        <v>-</v>
      </c>
      <c r="F115" s="60">
        <f>ABS(D115-B115)</f>
        <v>808823266.88</v>
      </c>
      <c r="G115" s="58"/>
      <c r="H115" s="2"/>
      <c r="I115" s="2"/>
      <c r="J115" s="2"/>
      <c r="K115" s="2"/>
      <c r="L115" s="2"/>
      <c r="M115" s="2"/>
    </row>
    <row r="116" spans="1:13" ht="23.25" x14ac:dyDescent="0.5">
      <c r="A116" s="49" t="s">
        <v>113</v>
      </c>
      <c r="B116" s="68">
        <f>SUM(B113:B115)</f>
        <v>1300000000</v>
      </c>
      <c r="C116" s="68">
        <f>SUM(C113:C115)</f>
        <v>142730225.40000004</v>
      </c>
      <c r="D116" s="68">
        <f>SUM(D113:D115)</f>
        <v>196405492.32000002</v>
      </c>
      <c r="E116" s="69" t="str">
        <f>IF(D116&gt;B116,"+","-")</f>
        <v>-</v>
      </c>
      <c r="F116" s="68">
        <f>ABS(D116-B116)</f>
        <v>1103594507.6800001</v>
      </c>
      <c r="G116" s="58"/>
      <c r="H116" s="2"/>
      <c r="I116" s="2"/>
      <c r="J116" s="2"/>
      <c r="K116" s="2"/>
      <c r="L116" s="2"/>
      <c r="M116" s="2"/>
    </row>
    <row r="117" spans="1:13" ht="23.25" x14ac:dyDescent="0.5">
      <c r="A117" s="50" t="s">
        <v>114</v>
      </c>
      <c r="B117" s="68">
        <f>+B30+B88+B105+B111+B116</f>
        <v>83000000000</v>
      </c>
      <c r="C117" s="68">
        <f>+C30+C88+C105+C111+C116</f>
        <v>7416993003.7799997</v>
      </c>
      <c r="D117" s="68">
        <f>+D30+D88+D105+D111+D116</f>
        <v>12252525409.440001</v>
      </c>
      <c r="E117" s="69" t="str">
        <f>IF(D117&gt;B117,"+","-")</f>
        <v>-</v>
      </c>
      <c r="F117" s="68">
        <f>ABS(D117-B117)</f>
        <v>70747474590.559998</v>
      </c>
      <c r="G117" s="58"/>
      <c r="H117" s="2"/>
      <c r="I117" s="2"/>
      <c r="J117" s="2"/>
      <c r="K117" s="2"/>
      <c r="L117" s="2"/>
      <c r="M117" s="2"/>
    </row>
    <row r="118" spans="1:13" ht="23.25" x14ac:dyDescent="0.5">
      <c r="A118" s="44" t="s">
        <v>115</v>
      </c>
      <c r="B118" s="56"/>
      <c r="C118" s="56"/>
      <c r="D118" s="56"/>
      <c r="E118" s="57"/>
      <c r="F118" s="56"/>
      <c r="G118" s="58"/>
      <c r="H118" s="2"/>
      <c r="I118" s="2"/>
      <c r="J118" s="2"/>
      <c r="K118" s="2"/>
      <c r="L118" s="2"/>
      <c r="M118" s="2"/>
    </row>
    <row r="119" spans="1:13" ht="23.25" x14ac:dyDescent="0.5">
      <c r="A119" s="51" t="s">
        <v>116</v>
      </c>
      <c r="B119" s="77"/>
      <c r="C119" s="77">
        <f>+[2]ประจำเดือนรวมเช็คไม่ต้องคีย์!CA89</f>
        <v>0</v>
      </c>
      <c r="D119" s="77">
        <f>[2]ประจำเดือนรวมเช็คไม่ต้องคีย์!CA91</f>
        <v>0</v>
      </c>
      <c r="E119" s="61" t="str">
        <f>IF(D119&gt;B119,"+","-")</f>
        <v>-</v>
      </c>
      <c r="F119" s="60">
        <f>ABS(D119-B119)</f>
        <v>0</v>
      </c>
      <c r="G119" s="58"/>
      <c r="H119" s="2"/>
      <c r="I119" s="2"/>
      <c r="J119" s="2"/>
      <c r="K119" s="2"/>
      <c r="L119" s="2"/>
      <c r="M119" s="2"/>
    </row>
    <row r="120" spans="1:13" ht="23.25" x14ac:dyDescent="0.5">
      <c r="A120" s="50" t="s">
        <v>117</v>
      </c>
      <c r="B120" s="68">
        <f>+B119</f>
        <v>0</v>
      </c>
      <c r="C120" s="68">
        <f>+C119</f>
        <v>0</v>
      </c>
      <c r="D120" s="68">
        <f>+D119</f>
        <v>0</v>
      </c>
      <c r="E120" s="69" t="str">
        <f>IF(D120&gt;B120,"+","-")</f>
        <v>-</v>
      </c>
      <c r="F120" s="68">
        <f>ABS(D120-B120)</f>
        <v>0</v>
      </c>
      <c r="G120" s="2"/>
      <c r="H120" s="2"/>
      <c r="I120" s="2"/>
      <c r="J120" s="2"/>
      <c r="K120" s="2"/>
      <c r="L120" s="2"/>
      <c r="M120" s="2"/>
    </row>
    <row r="121" spans="1:13" ht="23.25" x14ac:dyDescent="0.5">
      <c r="A121" s="50" t="s">
        <v>118</v>
      </c>
      <c r="B121" s="68">
        <f>+B117+B120</f>
        <v>83000000000</v>
      </c>
      <c r="C121" s="68">
        <f>+C117+C120</f>
        <v>7416993003.7799997</v>
      </c>
      <c r="D121" s="68">
        <f>+D117+D120</f>
        <v>12252525409.440001</v>
      </c>
      <c r="E121" s="69" t="str">
        <f>IF(D121&gt;B121,"+","-")</f>
        <v>-</v>
      </c>
      <c r="F121" s="68">
        <f>ABS(D121-B121)</f>
        <v>70747474590.559998</v>
      </c>
      <c r="G121" s="2"/>
      <c r="H121" s="2"/>
      <c r="I121" s="2"/>
      <c r="J121" s="2"/>
      <c r="K121" s="2"/>
      <c r="L121" s="2"/>
      <c r="M121" s="2"/>
    </row>
    <row r="122" spans="1:13" ht="23.25" x14ac:dyDescent="0.5">
      <c r="A122" s="5"/>
      <c r="B122" s="5"/>
      <c r="C122" s="5"/>
      <c r="D122" s="84"/>
      <c r="E122" s="5"/>
      <c r="F122" s="5"/>
      <c r="G122" s="2"/>
      <c r="H122" s="2"/>
      <c r="I122" s="2"/>
      <c r="J122" s="2"/>
      <c r="K122" s="2"/>
      <c r="L122" s="2"/>
      <c r="M122" s="2"/>
    </row>
    <row r="123" spans="1:13" ht="23.25" x14ac:dyDescent="0.5">
      <c r="A123" s="53" t="s">
        <v>119</v>
      </c>
      <c r="B123" s="46"/>
      <c r="C123" s="58"/>
      <c r="D123" s="46">
        <f>+D121-[3]สรุปประจำวัน!$D$36</f>
        <v>0</v>
      </c>
      <c r="E123" s="85"/>
      <c r="F123" s="29"/>
      <c r="G123" s="2"/>
      <c r="H123" s="2"/>
      <c r="I123" s="2"/>
      <c r="J123" s="2"/>
      <c r="K123" s="2"/>
      <c r="L123" s="2"/>
      <c r="M123" s="2"/>
    </row>
  </sheetData>
  <mergeCells count="9">
    <mergeCell ref="A53:F53"/>
    <mergeCell ref="A96:F96"/>
    <mergeCell ref="A97:F97"/>
    <mergeCell ref="A1:F1"/>
    <mergeCell ref="A2:F2"/>
    <mergeCell ref="H2:K2"/>
    <mergeCell ref="A3:F3"/>
    <mergeCell ref="H3:K3"/>
    <mergeCell ref="A52:F5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Views>
    <sheetView topLeftCell="A115" workbookViewId="0">
      <selection activeCell="A123" sqref="A123"/>
    </sheetView>
  </sheetViews>
  <sheetFormatPr defaultRowHeight="14.25" x14ac:dyDescent="0.2"/>
  <cols>
    <col min="1" max="1" width="44.25" bestFit="1" customWidth="1"/>
    <col min="2" max="4" width="15.125" bestFit="1" customWidth="1"/>
    <col min="5" max="5" width="3.125" bestFit="1" customWidth="1"/>
    <col min="6" max="6" width="15.125" bestFit="1" customWidth="1"/>
    <col min="8" max="8" width="7.125" bestFit="1" customWidth="1"/>
    <col min="9" max="9" width="13.5" bestFit="1" customWidth="1"/>
    <col min="10" max="10" width="10.75" bestFit="1" customWidth="1"/>
    <col min="11" max="11" width="11.625" bestFit="1" customWidth="1"/>
  </cols>
  <sheetData>
    <row r="1" spans="1:12" ht="23.25" x14ac:dyDescent="0.4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</row>
    <row r="2" spans="1:12" ht="23.25" x14ac:dyDescent="0.45">
      <c r="A2" s="3">
        <f>[4]ประจำเดือนรวมเช็คไม่ต้องคีย์!A2</f>
        <v>43800</v>
      </c>
      <c r="B2" s="1"/>
      <c r="C2" s="1"/>
      <c r="D2" s="1"/>
      <c r="E2" s="1"/>
      <c r="F2" s="1"/>
      <c r="G2" s="2"/>
      <c r="H2" s="1" t="s">
        <v>1</v>
      </c>
      <c r="I2" s="1"/>
      <c r="J2" s="1"/>
      <c r="K2" s="1"/>
      <c r="L2" s="2"/>
    </row>
    <row r="3" spans="1:12" ht="23.25" x14ac:dyDescent="0.45">
      <c r="A3" s="1"/>
      <c r="B3" s="1"/>
      <c r="C3" s="1"/>
      <c r="D3" s="1"/>
      <c r="E3" s="1"/>
      <c r="F3" s="1"/>
      <c r="G3" s="2"/>
      <c r="H3" s="3">
        <f>A2</f>
        <v>43800</v>
      </c>
      <c r="I3" s="1"/>
      <c r="J3" s="1"/>
      <c r="K3" s="1"/>
      <c r="L3" s="2"/>
    </row>
    <row r="4" spans="1:12" ht="23.25" x14ac:dyDescent="0.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2"/>
      <c r="H4" s="5"/>
      <c r="I4" s="5"/>
      <c r="J4" s="6"/>
      <c r="K4" s="6"/>
      <c r="L4" s="2"/>
    </row>
    <row r="5" spans="1:12" ht="23.25" x14ac:dyDescent="0.5">
      <c r="A5" s="7"/>
      <c r="B5" s="7" t="s">
        <v>8</v>
      </c>
      <c r="C5" s="7"/>
      <c r="D5" s="7"/>
      <c r="E5" s="7" t="s">
        <v>9</v>
      </c>
      <c r="F5" s="7" t="s">
        <v>10</v>
      </c>
      <c r="G5" s="2"/>
      <c r="H5" s="54" t="s">
        <v>11</v>
      </c>
      <c r="I5" s="54" t="s">
        <v>12</v>
      </c>
      <c r="J5" s="55" t="s">
        <v>4</v>
      </c>
      <c r="K5" s="54" t="s">
        <v>5</v>
      </c>
      <c r="L5" s="2"/>
    </row>
    <row r="6" spans="1:12" ht="23.25" x14ac:dyDescent="0.5">
      <c r="A6" s="56" t="s">
        <v>13</v>
      </c>
      <c r="B6" s="56"/>
      <c r="C6" s="56"/>
      <c r="D6" s="56"/>
      <c r="E6" s="57"/>
      <c r="F6" s="56"/>
      <c r="G6" s="58"/>
      <c r="H6" s="4">
        <v>1</v>
      </c>
      <c r="I6" s="56" t="s">
        <v>14</v>
      </c>
      <c r="J6" s="59">
        <f>+[4]ประจำเดือนรวมเช็คไม่ต้องคีย์!BQ89</f>
        <v>65464654.030000001</v>
      </c>
      <c r="K6" s="59">
        <f>+[4]ประจำเดือนรวมเช็คไม่ต้องคีย์!BQ91</f>
        <v>172043630.5</v>
      </c>
      <c r="L6" s="2"/>
    </row>
    <row r="7" spans="1:12" ht="23.25" x14ac:dyDescent="0.5">
      <c r="A7" s="60" t="s">
        <v>15</v>
      </c>
      <c r="B7" s="60"/>
      <c r="C7" s="60"/>
      <c r="D7" s="60"/>
      <c r="E7" s="61"/>
      <c r="F7" s="60"/>
      <c r="G7" s="58"/>
      <c r="H7" s="16">
        <v>2</v>
      </c>
      <c r="I7" s="60" t="s">
        <v>16</v>
      </c>
      <c r="J7" s="62">
        <f>[4]ประจำเดือนรวมเช็คไม่ต้องคีย์!BR89</f>
        <v>259320</v>
      </c>
      <c r="K7" s="62">
        <f>+[4]ประจำเดือนรวมเช็คไม่ต้องคีย์!BR91</f>
        <v>1051630.29</v>
      </c>
      <c r="L7" s="2"/>
    </row>
    <row r="8" spans="1:12" ht="23.25" x14ac:dyDescent="0.5">
      <c r="A8" s="60" t="s">
        <v>17</v>
      </c>
      <c r="B8" s="60"/>
      <c r="C8" s="60"/>
      <c r="D8" s="60"/>
      <c r="E8" s="61"/>
      <c r="F8" s="60"/>
      <c r="G8" s="58"/>
      <c r="H8" s="16">
        <v>3</v>
      </c>
      <c r="I8" s="60" t="s">
        <v>18</v>
      </c>
      <c r="J8" s="62">
        <f>[4]ประจำเดือนรวมเช็คไม่ต้องคีย์!BS89</f>
        <v>2162665</v>
      </c>
      <c r="K8" s="62">
        <f>+[4]ประจำเดือนรวมเช็คไม่ต้องคีย์!BS91</f>
        <v>3753207.7</v>
      </c>
      <c r="L8" s="2"/>
    </row>
    <row r="9" spans="1:12" ht="23.25" x14ac:dyDescent="0.5">
      <c r="A9" s="60"/>
      <c r="B9" s="63"/>
      <c r="C9" s="60"/>
      <c r="D9" s="60"/>
      <c r="E9" s="61"/>
      <c r="F9" s="60"/>
      <c r="G9" s="58"/>
      <c r="H9" s="16">
        <v>4</v>
      </c>
      <c r="I9" s="60" t="s">
        <v>19</v>
      </c>
      <c r="J9" s="62">
        <f>[4]ประจำเดือนรวมเช็คไม่ต้องคีย์!BT89</f>
        <v>7130764.0000000009</v>
      </c>
      <c r="K9" s="62">
        <f>+[4]ประจำเดือนรวมเช็คไม่ต้องคีย์!BT91</f>
        <v>9345667.6600000001</v>
      </c>
      <c r="L9" s="2"/>
    </row>
    <row r="10" spans="1:12" ht="23.25" x14ac:dyDescent="0.5">
      <c r="A10" s="60" t="s">
        <v>20</v>
      </c>
      <c r="B10" s="60">
        <v>9000000</v>
      </c>
      <c r="C10" s="60">
        <f>[4]ประจำเดือนรวมเช็คไม่ต้องคีย์!B89</f>
        <v>3279452.8600000003</v>
      </c>
      <c r="D10" s="60">
        <f>[4]ประจำเดือนรวมเช็คไม่ต้องคีย์!B91</f>
        <v>6589947.75</v>
      </c>
      <c r="E10" s="61" t="str">
        <f>IF(D10&gt;B10,"+","-")</f>
        <v>-</v>
      </c>
      <c r="F10" s="60">
        <f>ABS(D10-B10)</f>
        <v>2410052.25</v>
      </c>
      <c r="G10" s="58"/>
      <c r="H10" s="16"/>
      <c r="I10" s="60"/>
      <c r="J10" s="62"/>
      <c r="K10" s="62"/>
      <c r="L10" s="2"/>
    </row>
    <row r="11" spans="1:12" ht="23.25" x14ac:dyDescent="0.5">
      <c r="A11" s="60" t="s">
        <v>21</v>
      </c>
      <c r="B11" s="60">
        <v>600000000</v>
      </c>
      <c r="C11" s="60">
        <f>[4]ประจำเดือนรวมเช็คไม่ต้องคีย์!C89</f>
        <v>236303450.00999999</v>
      </c>
      <c r="D11" s="60">
        <f>[4]ประจำเดือนรวมเช็คไม่ต้องคีย์!C91</f>
        <v>837825506.18000007</v>
      </c>
      <c r="E11" s="61" t="str">
        <f t="shared" ref="E11:E17" si="0">IF(D11&gt;B11,"+","-")</f>
        <v>+</v>
      </c>
      <c r="F11" s="60">
        <f t="shared" ref="F11:F17" si="1">ABS(D11-B11)</f>
        <v>237825506.18000007</v>
      </c>
      <c r="G11" s="58"/>
      <c r="H11" s="19"/>
      <c r="I11" s="20"/>
      <c r="J11" s="20"/>
      <c r="K11" s="20"/>
      <c r="L11" s="21"/>
    </row>
    <row r="12" spans="1:12" ht="23.25" x14ac:dyDescent="0.5">
      <c r="A12" s="60" t="s">
        <v>22</v>
      </c>
      <c r="B12" s="60">
        <v>1000000000</v>
      </c>
      <c r="C12" s="60">
        <f>[4]ประจำเดือนรวมเช็คไม่ต้องคีย์!D89</f>
        <v>6427202.8499999996</v>
      </c>
      <c r="D12" s="60">
        <f>[4]ประจำเดือนรวมเช็คไม่ต้องคีย์!D91</f>
        <v>26253377.510000005</v>
      </c>
      <c r="E12" s="61" t="str">
        <f t="shared" si="0"/>
        <v>-</v>
      </c>
      <c r="F12" s="60">
        <f t="shared" si="1"/>
        <v>973746622.49000001</v>
      </c>
      <c r="G12" s="58"/>
      <c r="H12" s="16"/>
      <c r="I12" s="60"/>
      <c r="J12" s="62"/>
      <c r="K12" s="62"/>
      <c r="L12" s="2"/>
    </row>
    <row r="13" spans="1:12" ht="23.25" x14ac:dyDescent="0.5">
      <c r="A13" s="60" t="s">
        <v>23</v>
      </c>
      <c r="B13" s="60">
        <v>1000000</v>
      </c>
      <c r="C13" s="60">
        <f>[4]ประจำเดือนรวมเช็คไม่ต้องคีย์!E89</f>
        <v>57106</v>
      </c>
      <c r="D13" s="60">
        <f>[4]ประจำเดือนรวมเช็คไม่ต้องคีย์!E91</f>
        <v>197330</v>
      </c>
      <c r="E13" s="61" t="str">
        <f t="shared" si="0"/>
        <v>-</v>
      </c>
      <c r="F13" s="60">
        <f t="shared" si="1"/>
        <v>802670</v>
      </c>
      <c r="G13" s="58"/>
      <c r="H13" s="7"/>
      <c r="I13" s="60"/>
      <c r="J13" s="62"/>
      <c r="K13" s="62"/>
      <c r="L13" s="2"/>
    </row>
    <row r="14" spans="1:12" ht="24" thickBot="1" x14ac:dyDescent="0.55000000000000004">
      <c r="A14" s="60" t="s">
        <v>24</v>
      </c>
      <c r="B14" s="60">
        <v>240000000</v>
      </c>
      <c r="C14" s="60">
        <f>[4]ประจำเดือนรวมเช็คไม่ต้องคีย์!F89</f>
        <v>17819201.629999999</v>
      </c>
      <c r="D14" s="60">
        <f>[4]ประจำเดือนรวมเช็คไม่ต้องคีย์!F91</f>
        <v>53740063.799999997</v>
      </c>
      <c r="E14" s="61" t="str">
        <f t="shared" si="0"/>
        <v>-</v>
      </c>
      <c r="F14" s="60">
        <f t="shared" si="1"/>
        <v>186259936.19999999</v>
      </c>
      <c r="G14" s="58"/>
      <c r="H14" s="64"/>
      <c r="I14" s="65" t="s">
        <v>25</v>
      </c>
      <c r="J14" s="66">
        <f>SUM(J6:J13)</f>
        <v>75017403.030000001</v>
      </c>
      <c r="K14" s="66">
        <f>SUM(K6:K13)</f>
        <v>186194136.14999998</v>
      </c>
      <c r="L14" s="21"/>
    </row>
    <row r="15" spans="1:12" ht="24" thickTop="1" x14ac:dyDescent="0.5">
      <c r="A15" s="60" t="s">
        <v>26</v>
      </c>
      <c r="B15" s="60">
        <v>50000000</v>
      </c>
      <c r="C15" s="60">
        <f>[4]ประจำเดือนรวมเช็คไม่ต้องคีย์!G89</f>
        <v>1748790.5</v>
      </c>
      <c r="D15" s="60">
        <f>[4]ประจำเดือนรวมเช็คไม่ต้องคีย์!G91</f>
        <v>5433360.25</v>
      </c>
      <c r="E15" s="61" t="str">
        <f t="shared" si="0"/>
        <v>-</v>
      </c>
      <c r="F15" s="60">
        <f t="shared" si="1"/>
        <v>44566639.75</v>
      </c>
      <c r="G15" s="58"/>
      <c r="H15" s="2"/>
      <c r="I15" s="2"/>
      <c r="J15" s="2"/>
      <c r="K15" s="2"/>
      <c r="L15" s="2"/>
    </row>
    <row r="16" spans="1:12" ht="23.25" x14ac:dyDescent="0.5">
      <c r="A16" s="60" t="s">
        <v>27</v>
      </c>
      <c r="B16" s="67">
        <v>14000000000</v>
      </c>
      <c r="C16" s="60">
        <f>[4]ประจำเดือนรวมเช็คไม่ต้องคีย์!H89</f>
        <v>0</v>
      </c>
      <c r="D16" s="60">
        <f>[4]ประจำเดือนรวมเช็คไม่ต้องคีย์!H89</f>
        <v>0</v>
      </c>
      <c r="E16" s="61" t="str">
        <f>IF(D16&gt;B16,"+","-")</f>
        <v>-</v>
      </c>
      <c r="F16" s="60">
        <f>ABS(D16-B16)</f>
        <v>14000000000</v>
      </c>
      <c r="G16" s="58"/>
      <c r="H16" s="21"/>
      <c r="I16" s="21"/>
      <c r="J16" s="2"/>
      <c r="K16" s="58"/>
      <c r="L16" s="2"/>
    </row>
    <row r="17" spans="1:12" ht="23.25" x14ac:dyDescent="0.5">
      <c r="A17" s="60" t="s">
        <v>28</v>
      </c>
      <c r="B17" s="68">
        <f>SUM(B9:B16)</f>
        <v>15900000000</v>
      </c>
      <c r="C17" s="68">
        <f>SUM(C9:C16)</f>
        <v>265635203.84999999</v>
      </c>
      <c r="D17" s="68">
        <f>SUM(D9:D16)</f>
        <v>930039585.49000001</v>
      </c>
      <c r="E17" s="69" t="str">
        <f t="shared" si="0"/>
        <v>-</v>
      </c>
      <c r="F17" s="68">
        <f t="shared" si="1"/>
        <v>14969960414.51</v>
      </c>
      <c r="G17" s="58"/>
      <c r="H17" s="5"/>
      <c r="I17" s="2"/>
      <c r="J17" s="2"/>
      <c r="K17" s="2"/>
      <c r="L17" s="2"/>
    </row>
    <row r="18" spans="1:12" ht="23.25" x14ac:dyDescent="0.5">
      <c r="A18" s="60" t="s">
        <v>29</v>
      </c>
      <c r="B18" s="56"/>
      <c r="C18" s="56"/>
      <c r="D18" s="56"/>
      <c r="E18" s="57"/>
      <c r="F18" s="56"/>
      <c r="G18" s="58"/>
      <c r="H18" s="5"/>
      <c r="I18" s="2"/>
      <c r="J18" s="2"/>
      <c r="K18" s="2"/>
      <c r="L18" s="2"/>
    </row>
    <row r="19" spans="1:12" ht="23.25" x14ac:dyDescent="0.5">
      <c r="A19" s="60" t="s">
        <v>30</v>
      </c>
      <c r="B19" s="63">
        <v>27700000000</v>
      </c>
      <c r="C19" s="60">
        <f>[4]ประจำเดือนรวมเช็คไม่ต้องคีย์!I89</f>
        <v>4339980966.6599998</v>
      </c>
      <c r="D19" s="60">
        <f>[4]ประจำเดือนรวมเช็คไม่ต้องคีย์!I91</f>
        <v>7339160834.2199993</v>
      </c>
      <c r="E19" s="61" t="str">
        <f t="shared" ref="E19:E29" si="2">IF(D19&gt;B19,"+","-")</f>
        <v>-</v>
      </c>
      <c r="F19" s="60">
        <f t="shared" ref="F19:F29" si="3">ABS(D19-B19)</f>
        <v>20360839165.779999</v>
      </c>
      <c r="G19" s="58"/>
      <c r="H19" s="5"/>
      <c r="I19" s="2"/>
      <c r="J19" s="2"/>
      <c r="K19" s="2"/>
      <c r="L19" s="21"/>
    </row>
    <row r="20" spans="1:12" ht="23.25" x14ac:dyDescent="0.5">
      <c r="A20" s="60" t="s">
        <v>31</v>
      </c>
      <c r="B20" s="63">
        <v>13400000000</v>
      </c>
      <c r="C20" s="60">
        <f>[4]ประจำเดือนรวมเช็คไม่ต้องคีย์!J89</f>
        <v>2770163521.5799999</v>
      </c>
      <c r="D20" s="60">
        <f>[4]ประจำเดือนรวมเช็คไม่ต้องคีย์!J91</f>
        <v>5507887240.8699999</v>
      </c>
      <c r="E20" s="70" t="str">
        <f t="shared" si="2"/>
        <v>-</v>
      </c>
      <c r="F20" s="60">
        <f t="shared" si="3"/>
        <v>7892112759.1300001</v>
      </c>
      <c r="G20" s="58"/>
      <c r="H20" s="2"/>
      <c r="I20" s="2"/>
      <c r="J20" s="2"/>
      <c r="K20" s="2"/>
      <c r="L20" s="29"/>
    </row>
    <row r="21" spans="1:12" ht="23.25" x14ac:dyDescent="0.5">
      <c r="A21" s="60" t="s">
        <v>32</v>
      </c>
      <c r="B21" s="63">
        <v>0</v>
      </c>
      <c r="C21" s="60">
        <f>[4]ประจำเดือนรวมเช็คไม่ต้องคีย์!K89</f>
        <v>0</v>
      </c>
      <c r="D21" s="60">
        <f>[4]ประจำเดือนรวมเช็คไม่ต้องคีย์!K91</f>
        <v>0</v>
      </c>
      <c r="E21" s="61" t="str">
        <f t="shared" si="2"/>
        <v>-</v>
      </c>
      <c r="F21" s="60">
        <f t="shared" si="3"/>
        <v>0</v>
      </c>
      <c r="G21" s="58"/>
      <c r="H21" s="30"/>
      <c r="I21" s="30"/>
      <c r="J21" s="30"/>
      <c r="K21" s="30"/>
      <c r="L21" s="29"/>
    </row>
    <row r="22" spans="1:12" ht="23.25" x14ac:dyDescent="0.5">
      <c r="A22" s="60" t="s">
        <v>33</v>
      </c>
      <c r="B22" s="63">
        <v>4400000000</v>
      </c>
      <c r="C22" s="60">
        <f>[4]ประจำเดือนรวมเช็คไม่ต้องคีย์!L89</f>
        <v>872900111.63999999</v>
      </c>
      <c r="D22" s="60">
        <f>[4]ประจำเดือนรวมเช็คไม่ต้องคีย์!L91</f>
        <v>1270647261.3199999</v>
      </c>
      <c r="E22" s="61" t="str">
        <f t="shared" si="2"/>
        <v>-</v>
      </c>
      <c r="F22" s="60">
        <f t="shared" si="3"/>
        <v>3129352738.6800003</v>
      </c>
      <c r="G22" s="58"/>
      <c r="H22" s="2"/>
      <c r="I22" s="2"/>
      <c r="J22" s="2"/>
      <c r="K22" s="2"/>
      <c r="L22" s="29"/>
    </row>
    <row r="23" spans="1:12" ht="23.25" x14ac:dyDescent="0.5">
      <c r="A23" s="60" t="s">
        <v>34</v>
      </c>
      <c r="B23" s="71">
        <v>13200000000</v>
      </c>
      <c r="C23" s="60">
        <f>[4]ประจำเดือนรวมเช็คไม่ต้องคีย์!M89</f>
        <v>940963870</v>
      </c>
      <c r="D23" s="72">
        <f>[4]ประจำเดือนรวมเช็คไม่ต้องคีย์!M91</f>
        <v>5412522814</v>
      </c>
      <c r="E23" s="61" t="str">
        <f t="shared" si="2"/>
        <v>-</v>
      </c>
      <c r="F23" s="73">
        <f t="shared" si="3"/>
        <v>7787477186</v>
      </c>
      <c r="G23" s="58"/>
      <c r="H23" s="2"/>
      <c r="I23" s="2"/>
      <c r="J23" s="2"/>
      <c r="K23" s="2"/>
      <c r="L23" s="29"/>
    </row>
    <row r="24" spans="1:12" ht="23.25" x14ac:dyDescent="0.5">
      <c r="A24" s="19" t="s">
        <v>35</v>
      </c>
      <c r="B24" s="71"/>
      <c r="C24" s="60"/>
      <c r="D24" s="72"/>
      <c r="E24" s="61"/>
      <c r="F24" s="73"/>
      <c r="G24" s="74"/>
      <c r="H24" s="21"/>
      <c r="I24" s="21"/>
      <c r="J24" s="21"/>
      <c r="K24" s="21"/>
      <c r="L24" s="35"/>
    </row>
    <row r="25" spans="1:12" ht="23.25" x14ac:dyDescent="0.5">
      <c r="A25" s="60" t="s">
        <v>36</v>
      </c>
      <c r="B25" s="63">
        <v>3670000000</v>
      </c>
      <c r="C25" s="60">
        <f>[4]ประจำเดือนรวมเช็คไม่ต้องคีย์!N89</f>
        <v>563519478.24000001</v>
      </c>
      <c r="D25" s="60">
        <f>[4]ประจำเดือนรวมเช็คไม่ต้องคีย์!N91</f>
        <v>1060571325.75</v>
      </c>
      <c r="E25" s="61" t="str">
        <f>IF(D25&gt;B25,"+","-")</f>
        <v>-</v>
      </c>
      <c r="F25" s="60">
        <f>ABS(D25-B25)</f>
        <v>2609428674.25</v>
      </c>
      <c r="G25" s="58"/>
      <c r="H25" s="2"/>
      <c r="I25" s="2"/>
      <c r="J25" s="2"/>
      <c r="K25" s="2"/>
      <c r="L25" s="2"/>
    </row>
    <row r="26" spans="1:12" ht="23.25" x14ac:dyDescent="0.5">
      <c r="A26" s="60" t="s">
        <v>37</v>
      </c>
      <c r="B26" s="60">
        <v>4600000</v>
      </c>
      <c r="C26" s="60">
        <f>[4]ประจำเดือนรวมเช็คไม่ต้องคีย์!O89</f>
        <v>632975.5</v>
      </c>
      <c r="D26" s="60">
        <f>[4]ประจำเดือนรวมเช็คไม่ต้องคีย์!O91</f>
        <v>1047223</v>
      </c>
      <c r="E26" s="61" t="str">
        <f>IF(D26&gt;B26,"+","-")</f>
        <v>-</v>
      </c>
      <c r="F26" s="60">
        <f>ABS(D26-B26)</f>
        <v>3552777</v>
      </c>
      <c r="G26" s="58"/>
      <c r="H26" s="2"/>
      <c r="I26" s="2"/>
      <c r="J26" s="2"/>
      <c r="K26" s="2"/>
      <c r="L26" s="2"/>
    </row>
    <row r="27" spans="1:12" ht="23.25" x14ac:dyDescent="0.5">
      <c r="A27" s="60" t="s">
        <v>38</v>
      </c>
      <c r="B27" s="60">
        <v>400000</v>
      </c>
      <c r="C27" s="60">
        <f>[4]ประจำเดือนรวมเช็คไม่ต้องคีย์!P89</f>
        <v>68840</v>
      </c>
      <c r="D27" s="60">
        <f>[4]ประจำเดือนรวมเช็คไม่ต้องคีย์!P91</f>
        <v>97790</v>
      </c>
      <c r="E27" s="61" t="str">
        <f>IF(D27&gt;B27,"+","-")</f>
        <v>-</v>
      </c>
      <c r="F27" s="60">
        <f>ABS(D27-B27)</f>
        <v>302210</v>
      </c>
      <c r="G27" s="58"/>
      <c r="H27" s="2"/>
      <c r="I27" s="2"/>
      <c r="J27" s="2"/>
      <c r="K27" s="2"/>
      <c r="L27" s="2"/>
    </row>
    <row r="28" spans="1:12" ht="23.25" x14ac:dyDescent="0.5">
      <c r="A28" s="60" t="s">
        <v>39</v>
      </c>
      <c r="B28" s="60">
        <v>125000000</v>
      </c>
      <c r="C28" s="60">
        <f>[4]ประจำเดือนรวมเช็คไม่ต้องคีย์!Q89</f>
        <v>10736375</v>
      </c>
      <c r="D28" s="60">
        <f>[4]ประจำเดือนรวมเช็คไม่ต้องคีย์!Q91</f>
        <v>36899068.75</v>
      </c>
      <c r="E28" s="61" t="str">
        <f>IF(D28&gt;B28,"+","-")</f>
        <v>-</v>
      </c>
      <c r="F28" s="60">
        <f>ABS(D28-B28)</f>
        <v>88100931.25</v>
      </c>
      <c r="G28" s="58"/>
      <c r="H28" s="2"/>
      <c r="I28" s="2"/>
      <c r="J28" s="2"/>
      <c r="K28" s="2"/>
      <c r="L28" s="2"/>
    </row>
    <row r="29" spans="1:12" ht="23.25" x14ac:dyDescent="0.5">
      <c r="A29" s="60" t="s">
        <v>40</v>
      </c>
      <c r="B29" s="75">
        <f>SUM(B19:B28)</f>
        <v>62500000000</v>
      </c>
      <c r="C29" s="75">
        <f>SUM(C19:C28)</f>
        <v>9498966138.6200008</v>
      </c>
      <c r="D29" s="75">
        <f>SUM(D19:D28)</f>
        <v>20628833557.91</v>
      </c>
      <c r="E29" s="69" t="str">
        <f t="shared" si="2"/>
        <v>-</v>
      </c>
      <c r="F29" s="68">
        <f t="shared" si="3"/>
        <v>41871166442.089996</v>
      </c>
      <c r="G29" s="58"/>
      <c r="H29" s="2"/>
      <c r="I29" s="2"/>
      <c r="J29" s="2"/>
      <c r="K29" s="2"/>
      <c r="L29" s="2"/>
    </row>
    <row r="30" spans="1:12" ht="23.25" x14ac:dyDescent="0.5">
      <c r="A30" s="76" t="s">
        <v>41</v>
      </c>
      <c r="B30" s="77">
        <f>+B17+B29</f>
        <v>78400000000</v>
      </c>
      <c r="C30" s="77">
        <f>+C17+C29</f>
        <v>9764601342.4700012</v>
      </c>
      <c r="D30" s="77">
        <f>+D17+D29</f>
        <v>21558873143.400002</v>
      </c>
      <c r="E30" s="78" t="str">
        <f>IF(D30&gt;B30,"+","-")</f>
        <v>-</v>
      </c>
      <c r="F30" s="77">
        <f>ABS(D30-B30)</f>
        <v>56841126856.599998</v>
      </c>
      <c r="G30" s="58"/>
      <c r="H30" s="2"/>
      <c r="I30" s="2"/>
      <c r="J30" s="2"/>
      <c r="K30" s="2"/>
      <c r="L30" s="2"/>
    </row>
    <row r="31" spans="1:12" ht="23.25" x14ac:dyDescent="0.5">
      <c r="A31" s="60" t="s">
        <v>42</v>
      </c>
      <c r="B31" s="56"/>
      <c r="C31" s="56"/>
      <c r="D31" s="56"/>
      <c r="E31" s="57"/>
      <c r="F31" s="56"/>
      <c r="G31" s="58"/>
      <c r="H31" s="2"/>
      <c r="I31" s="2"/>
      <c r="J31" s="2"/>
      <c r="K31" s="2"/>
      <c r="L31" s="2"/>
    </row>
    <row r="32" spans="1:12" ht="23.25" x14ac:dyDescent="0.5">
      <c r="A32" s="60" t="s">
        <v>43</v>
      </c>
      <c r="B32" s="60"/>
      <c r="C32" s="60"/>
      <c r="D32" s="60"/>
      <c r="E32" s="61"/>
      <c r="F32" s="60"/>
      <c r="G32" s="58"/>
      <c r="H32" s="2"/>
      <c r="I32" s="2"/>
      <c r="J32" s="2"/>
      <c r="K32" s="2"/>
      <c r="L32" s="2"/>
    </row>
    <row r="33" spans="1:12" ht="23.25" x14ac:dyDescent="0.5">
      <c r="A33" s="60" t="s">
        <v>44</v>
      </c>
      <c r="B33" s="60">
        <v>1700000000</v>
      </c>
      <c r="C33" s="60">
        <f>[4]ประจำเดือนรวมเช็คไม่ต้องคีย์!S89</f>
        <v>43663821.769999996</v>
      </c>
      <c r="D33" s="60">
        <f>[4]ประจำเดือนรวมเช็คไม่ต้องคีย์!S91</f>
        <v>133530103.53999999</v>
      </c>
      <c r="E33" s="61" t="str">
        <f t="shared" ref="E33:E39" si="4">IF(D33&gt;B33,"+","-")</f>
        <v>-</v>
      </c>
      <c r="F33" s="60">
        <f t="shared" ref="F33:F39" si="5">ABS(D33-B33)</f>
        <v>1566469896.46</v>
      </c>
      <c r="G33" s="58"/>
      <c r="H33" s="46"/>
      <c r="I33" s="2"/>
      <c r="J33" s="2"/>
      <c r="K33" s="2"/>
      <c r="L33" s="21"/>
    </row>
    <row r="34" spans="1:12" ht="23.25" x14ac:dyDescent="0.5">
      <c r="A34" s="60" t="s">
        <v>45</v>
      </c>
      <c r="B34" s="60">
        <v>39800000</v>
      </c>
      <c r="C34" s="60">
        <f>[4]ประจำเดือนรวมเช็คไม่ต้องคีย์!T89</f>
        <v>2928100</v>
      </c>
      <c r="D34" s="60">
        <f>[4]ประจำเดือนรวมเช็คไม่ต้องคีย์!T91</f>
        <v>8961150</v>
      </c>
      <c r="E34" s="61" t="str">
        <f t="shared" si="4"/>
        <v>-</v>
      </c>
      <c r="F34" s="60">
        <f t="shared" si="5"/>
        <v>30838850</v>
      </c>
      <c r="G34" s="58"/>
      <c r="H34" s="2"/>
      <c r="I34" s="2"/>
      <c r="J34" s="2"/>
      <c r="K34" s="2"/>
      <c r="L34" s="2"/>
    </row>
    <row r="35" spans="1:12" ht="23.25" x14ac:dyDescent="0.5">
      <c r="A35" s="60" t="s">
        <v>46</v>
      </c>
      <c r="B35" s="60">
        <v>60000000</v>
      </c>
      <c r="C35" s="60">
        <f>[4]ประจำเดือนรวมเช็คไม่ต้องคีย์!U89</f>
        <v>5564062.5700000003</v>
      </c>
      <c r="D35" s="60">
        <f>[4]ประจำเดือนรวมเช็คไม่ต้องคีย์!U91</f>
        <v>11559607.99</v>
      </c>
      <c r="E35" s="61" t="str">
        <f t="shared" si="4"/>
        <v>-</v>
      </c>
      <c r="F35" s="60">
        <f t="shared" si="5"/>
        <v>48440392.009999998</v>
      </c>
      <c r="G35" s="58"/>
      <c r="H35" s="2"/>
      <c r="I35" s="2"/>
      <c r="J35" s="2"/>
      <c r="K35" s="2"/>
      <c r="L35" s="2"/>
    </row>
    <row r="36" spans="1:12" ht="23.25" x14ac:dyDescent="0.5">
      <c r="A36" s="60" t="s">
        <v>47</v>
      </c>
      <c r="B36" s="60">
        <v>60000000</v>
      </c>
      <c r="C36" s="60">
        <f>[4]ประจำเดือนรวมเช็คไม่ต้องคีย์!V89</f>
        <v>5170090.0799999991</v>
      </c>
      <c r="D36" s="60">
        <f>[4]ประจำเดือนรวมเช็คไม่ต้องคีย์!V91</f>
        <v>15987766.459999997</v>
      </c>
      <c r="E36" s="61" t="str">
        <f t="shared" si="4"/>
        <v>-</v>
      </c>
      <c r="F36" s="60">
        <f t="shared" si="5"/>
        <v>44012233.540000007</v>
      </c>
      <c r="G36" s="58"/>
      <c r="H36" s="2"/>
      <c r="I36" s="2"/>
      <c r="J36" s="2"/>
      <c r="K36" s="2"/>
      <c r="L36" s="21"/>
    </row>
    <row r="37" spans="1:12" ht="23.25" x14ac:dyDescent="0.5">
      <c r="A37" s="60" t="s">
        <v>48</v>
      </c>
      <c r="B37" s="60">
        <v>10000</v>
      </c>
      <c r="C37" s="60">
        <f>[4]ประจำเดือนรวมเช็คไม่ต้องคีย์!W89</f>
        <v>200</v>
      </c>
      <c r="D37" s="60">
        <f>[4]ประจำเดือนรวมเช็คไม่ต้องคีย์!W91</f>
        <v>200</v>
      </c>
      <c r="E37" s="61" t="str">
        <f t="shared" si="4"/>
        <v>-</v>
      </c>
      <c r="F37" s="60">
        <f t="shared" si="5"/>
        <v>9800</v>
      </c>
      <c r="G37" s="58"/>
      <c r="H37" s="2"/>
      <c r="I37" s="2"/>
      <c r="J37" s="2"/>
      <c r="K37" s="2"/>
      <c r="L37" s="2"/>
    </row>
    <row r="38" spans="1:12" ht="23.25" x14ac:dyDescent="0.5">
      <c r="A38" s="60" t="s">
        <v>49</v>
      </c>
      <c r="B38" s="60">
        <v>79000000</v>
      </c>
      <c r="C38" s="60">
        <f>[4]ประจำเดือนรวมเช็คไม่ต้องคีย์!X89</f>
        <v>6343080</v>
      </c>
      <c r="D38" s="60">
        <f>[4]ประจำเดือนรวมเช็คไม่ต้องคีย์!X91</f>
        <v>19574822</v>
      </c>
      <c r="E38" s="61" t="str">
        <f t="shared" si="4"/>
        <v>-</v>
      </c>
      <c r="F38" s="60">
        <f t="shared" si="5"/>
        <v>59425178</v>
      </c>
      <c r="G38" s="58"/>
      <c r="H38" s="2"/>
      <c r="I38" s="2"/>
      <c r="J38" s="2"/>
      <c r="K38" s="2"/>
      <c r="L38" s="2"/>
    </row>
    <row r="39" spans="1:12" ht="23.25" x14ac:dyDescent="0.5">
      <c r="A39" s="60" t="s">
        <v>50</v>
      </c>
      <c r="B39" s="40">
        <v>900000</v>
      </c>
      <c r="C39" s="60">
        <f>+[4]ประจำเดือนรวมเช็คไม่ต้องคีย์!Y89</f>
        <v>57770</v>
      </c>
      <c r="D39" s="60">
        <f>[4]ประจำเดือนรวมเช็คไม่ต้องคีย์!Y91</f>
        <v>194620</v>
      </c>
      <c r="E39" s="61" t="str">
        <f t="shared" si="4"/>
        <v>-</v>
      </c>
      <c r="F39" s="60">
        <f t="shared" si="5"/>
        <v>705380</v>
      </c>
      <c r="G39" s="58"/>
      <c r="H39" s="2"/>
      <c r="I39" s="2"/>
      <c r="J39" s="2"/>
      <c r="K39" s="2"/>
      <c r="L39" s="2"/>
    </row>
    <row r="40" spans="1:12" ht="23.25" x14ac:dyDescent="0.5">
      <c r="A40" s="60" t="s">
        <v>51</v>
      </c>
      <c r="B40" s="41">
        <v>15000000</v>
      </c>
      <c r="C40" s="60">
        <f>+[4]ประจำเดือนรวมเช็คไม่ต้องคีย์!Z89</f>
        <v>991100</v>
      </c>
      <c r="D40" s="60">
        <f>[4]ประจำเดือนรวมเช็คไม่ต้องคีย์!Z91</f>
        <v>2984550</v>
      </c>
      <c r="E40" s="61" t="str">
        <f>IF(D40&gt;B40,"+","-")</f>
        <v>-</v>
      </c>
      <c r="F40" s="60">
        <f>ABS(D40-B40)</f>
        <v>12015450</v>
      </c>
      <c r="G40" s="58"/>
      <c r="H40" s="2"/>
      <c r="I40" s="2"/>
      <c r="J40" s="2"/>
      <c r="K40" s="2"/>
      <c r="L40" s="2"/>
    </row>
    <row r="41" spans="1:12" ht="23.25" x14ac:dyDescent="0.5">
      <c r="A41" s="60" t="s">
        <v>52</v>
      </c>
      <c r="B41" s="60">
        <v>200000</v>
      </c>
      <c r="C41" s="60">
        <f>+[4]ประจำเดือนรวมเช็คไม่ต้องคีย์!AA89</f>
        <v>7000</v>
      </c>
      <c r="D41" s="60">
        <f>+[4]ประจำเดือนรวมเช็คไม่ต้องคีย์!AA91</f>
        <v>7000</v>
      </c>
      <c r="E41" s="61" t="str">
        <f t="shared" ref="E41:E49" si="6">IF(D41&gt;B41,"+","-")</f>
        <v>-</v>
      </c>
      <c r="F41" s="60">
        <f t="shared" ref="F41:F49" si="7">ABS(D41-B41)</f>
        <v>193000</v>
      </c>
      <c r="G41" s="58"/>
      <c r="H41" s="2"/>
      <c r="I41" s="2"/>
      <c r="J41" s="2"/>
      <c r="K41" s="2"/>
      <c r="L41" s="21"/>
    </row>
    <row r="42" spans="1:12" ht="23.25" x14ac:dyDescent="0.5">
      <c r="A42" s="60" t="s">
        <v>53</v>
      </c>
      <c r="B42" s="60">
        <v>90000</v>
      </c>
      <c r="C42" s="60">
        <f>+[4]ประจำเดือนรวมเช็คไม่ต้องคีย์!AB89</f>
        <v>8125</v>
      </c>
      <c r="D42" s="60">
        <f>+[4]ประจำเดือนรวมเช็คไม่ต้องคีย์!AB91</f>
        <v>16375</v>
      </c>
      <c r="E42" s="61" t="str">
        <f t="shared" si="6"/>
        <v>-</v>
      </c>
      <c r="F42" s="60">
        <f t="shared" si="7"/>
        <v>73625</v>
      </c>
      <c r="G42" s="58"/>
      <c r="H42" s="2"/>
      <c r="I42" s="2"/>
      <c r="J42" s="2"/>
      <c r="K42" s="2"/>
      <c r="L42" s="21"/>
    </row>
    <row r="43" spans="1:12" ht="23.25" x14ac:dyDescent="0.5">
      <c r="A43" s="60" t="s">
        <v>54</v>
      </c>
      <c r="B43" s="60"/>
      <c r="C43" s="60">
        <f>+[4]ประจำเดือนรวมเช็คไม่ต้องคีย์!AC89</f>
        <v>0</v>
      </c>
      <c r="D43" s="60">
        <f>+[4]ประจำเดือนรวมเช็คไม่ต้องคีย์!AC91</f>
        <v>0</v>
      </c>
      <c r="E43" s="61" t="str">
        <f t="shared" si="6"/>
        <v>-</v>
      </c>
      <c r="F43" s="60">
        <f t="shared" si="7"/>
        <v>0</v>
      </c>
      <c r="G43" s="58"/>
      <c r="H43" s="2"/>
      <c r="I43" s="2"/>
      <c r="J43" s="2"/>
      <c r="K43" s="2"/>
      <c r="L43" s="21"/>
    </row>
    <row r="44" spans="1:12" ht="23.25" x14ac:dyDescent="0.5">
      <c r="A44" s="60" t="s">
        <v>55</v>
      </c>
      <c r="B44" s="60"/>
      <c r="C44" s="60">
        <f>+[4]ประจำเดือนรวมเช็คไม่ต้องคีย์!AD89</f>
        <v>0</v>
      </c>
      <c r="D44" s="60">
        <f>+[4]ประจำเดือนรวมเช็คไม่ต้องคีย์!AD91</f>
        <v>0</v>
      </c>
      <c r="E44" s="61" t="str">
        <f t="shared" si="6"/>
        <v>-</v>
      </c>
      <c r="F44" s="60">
        <f t="shared" si="7"/>
        <v>0</v>
      </c>
      <c r="G44" s="58"/>
      <c r="H44" s="2"/>
      <c r="I44" s="2"/>
      <c r="J44" s="2"/>
      <c r="K44" s="2"/>
      <c r="L44" s="21"/>
    </row>
    <row r="45" spans="1:12" ht="23.25" x14ac:dyDescent="0.5">
      <c r="A45" s="60" t="s">
        <v>56</v>
      </c>
      <c r="B45" s="60"/>
      <c r="C45" s="60">
        <f>+[4]ประจำเดือนรวมเช็คไม่ต้องคีย์!AE89</f>
        <v>0</v>
      </c>
      <c r="D45" s="60">
        <f>+[4]ประจำเดือนรวมเช็คไม่ต้องคีย์!AE91</f>
        <v>0</v>
      </c>
      <c r="E45" s="61" t="str">
        <f t="shared" si="6"/>
        <v>-</v>
      </c>
      <c r="F45" s="60">
        <f t="shared" si="7"/>
        <v>0</v>
      </c>
      <c r="G45" s="58"/>
      <c r="H45" s="2"/>
      <c r="I45" s="2"/>
      <c r="J45" s="2"/>
      <c r="K45" s="2"/>
      <c r="L45" s="21"/>
    </row>
    <row r="46" spans="1:12" ht="23.25" x14ac:dyDescent="0.5">
      <c r="A46" s="60" t="s">
        <v>57</v>
      </c>
      <c r="B46" s="60"/>
      <c r="C46" s="60">
        <f>+[4]ประจำเดือนรวมเช็คไม่ต้องคีย์!AF89</f>
        <v>0</v>
      </c>
      <c r="D46" s="60">
        <f>+[4]ประจำเดือนรวมเช็คไม่ต้องคีย์!AF91</f>
        <v>0</v>
      </c>
      <c r="E46" s="61" t="str">
        <f t="shared" si="6"/>
        <v>-</v>
      </c>
      <c r="F46" s="60">
        <f t="shared" si="7"/>
        <v>0</v>
      </c>
      <c r="G46" s="58"/>
      <c r="H46" s="2"/>
      <c r="I46" s="2"/>
      <c r="J46" s="2"/>
      <c r="K46" s="2"/>
      <c r="L46" s="21"/>
    </row>
    <row r="47" spans="1:12" ht="23.25" x14ac:dyDescent="0.5">
      <c r="A47" s="60" t="s">
        <v>58</v>
      </c>
      <c r="B47" s="60"/>
      <c r="C47" s="60">
        <f>+[4]ประจำเดือนรวมเช็คไม่ต้องคีย์!AG89</f>
        <v>0</v>
      </c>
      <c r="D47" s="60">
        <f>+[4]ประจำเดือนรวมเช็คไม่ต้องคีย์!AG91</f>
        <v>0</v>
      </c>
      <c r="E47" s="61" t="str">
        <f t="shared" si="6"/>
        <v>-</v>
      </c>
      <c r="F47" s="60">
        <f t="shared" si="7"/>
        <v>0</v>
      </c>
      <c r="G47" s="58"/>
      <c r="H47" s="2"/>
      <c r="I47" s="2"/>
      <c r="J47" s="2"/>
      <c r="K47" s="2"/>
      <c r="L47" s="21"/>
    </row>
    <row r="48" spans="1:12" ht="23.25" x14ac:dyDescent="0.5">
      <c r="A48" s="60" t="s">
        <v>59</v>
      </c>
      <c r="B48" s="60"/>
      <c r="C48" s="60">
        <f>+[4]ประจำเดือนรวมเช็คไม่ต้องคีย์!AH89</f>
        <v>0</v>
      </c>
      <c r="D48" s="60">
        <f>+[4]ประจำเดือนรวมเช็คไม่ต้องคีย์!AH91</f>
        <v>0</v>
      </c>
      <c r="E48" s="61" t="str">
        <f t="shared" si="6"/>
        <v>-</v>
      </c>
      <c r="F48" s="60">
        <f t="shared" si="7"/>
        <v>0</v>
      </c>
      <c r="G48" s="58"/>
      <c r="H48" s="2"/>
      <c r="I48" s="2"/>
      <c r="J48" s="2"/>
      <c r="K48" s="2"/>
      <c r="L48" s="21"/>
    </row>
    <row r="49" spans="1:12" ht="23.25" x14ac:dyDescent="0.5">
      <c r="A49" s="60" t="s">
        <v>60</v>
      </c>
      <c r="B49" s="68">
        <f>SUM(B41:B48,B33:B40)</f>
        <v>1955000000</v>
      </c>
      <c r="C49" s="68">
        <f>SUM(C33:C42)</f>
        <v>64733349.419999994</v>
      </c>
      <c r="D49" s="68">
        <f>SUM(D33:D42)</f>
        <v>192816194.99000001</v>
      </c>
      <c r="E49" s="69" t="str">
        <f t="shared" si="6"/>
        <v>-</v>
      </c>
      <c r="F49" s="68">
        <f t="shared" si="7"/>
        <v>1762183805.01</v>
      </c>
      <c r="G49" s="58"/>
      <c r="H49" s="2"/>
      <c r="I49" s="2"/>
      <c r="J49" s="2"/>
      <c r="K49" s="2"/>
      <c r="L49" s="2"/>
    </row>
    <row r="50" spans="1:12" ht="23.25" x14ac:dyDescent="0.5">
      <c r="A50" s="72"/>
      <c r="B50" s="41"/>
      <c r="C50" s="72"/>
      <c r="D50" s="72"/>
      <c r="E50" s="79"/>
      <c r="F50" s="72"/>
      <c r="G50" s="58"/>
      <c r="H50" s="21"/>
      <c r="I50" s="21"/>
      <c r="J50" s="21"/>
      <c r="K50" s="21"/>
      <c r="L50" s="2"/>
    </row>
    <row r="51" spans="1:12" ht="23.25" x14ac:dyDescent="0.5">
      <c r="A51" s="72"/>
      <c r="B51" s="41"/>
      <c r="C51" s="72"/>
      <c r="D51" s="72"/>
      <c r="E51" s="79"/>
      <c r="F51" s="72"/>
      <c r="G51" s="58"/>
      <c r="H51" s="2"/>
      <c r="I51" s="2"/>
      <c r="J51" s="2"/>
      <c r="K51" s="2"/>
      <c r="L51" s="2"/>
    </row>
    <row r="52" spans="1:12" ht="23.25" x14ac:dyDescent="0.45">
      <c r="A52" s="1" t="s">
        <v>61</v>
      </c>
      <c r="B52" s="1"/>
      <c r="C52" s="1"/>
      <c r="D52" s="1"/>
      <c r="E52" s="1"/>
      <c r="F52" s="1"/>
      <c r="G52" s="58"/>
      <c r="H52" s="2"/>
      <c r="I52" s="2"/>
      <c r="J52" s="2"/>
      <c r="K52" s="2"/>
      <c r="L52" s="2"/>
    </row>
    <row r="53" spans="1:12" ht="23.25" x14ac:dyDescent="0.45">
      <c r="A53" s="1"/>
      <c r="B53" s="1"/>
      <c r="C53" s="1"/>
      <c r="D53" s="1"/>
      <c r="E53" s="1"/>
      <c r="F53" s="1"/>
      <c r="G53" s="58"/>
      <c r="H53" s="2"/>
      <c r="I53" s="2"/>
      <c r="J53" s="2"/>
      <c r="K53" s="2"/>
      <c r="L53" s="2"/>
    </row>
    <row r="54" spans="1:12" ht="23.25" x14ac:dyDescent="0.5">
      <c r="A54" s="4" t="s">
        <v>2</v>
      </c>
      <c r="B54" s="4" t="s">
        <v>3</v>
      </c>
      <c r="C54" s="4" t="s">
        <v>4</v>
      </c>
      <c r="D54" s="4" t="s">
        <v>5</v>
      </c>
      <c r="E54" s="4" t="s">
        <v>6</v>
      </c>
      <c r="F54" s="4" t="s">
        <v>7</v>
      </c>
      <c r="G54" s="58"/>
      <c r="H54" s="2"/>
      <c r="I54" s="2"/>
      <c r="J54" s="2"/>
      <c r="K54" s="2"/>
      <c r="L54" s="21"/>
    </row>
    <row r="55" spans="1:12" ht="23.25" x14ac:dyDescent="0.5">
      <c r="A55" s="7"/>
      <c r="B55" s="7" t="str">
        <f>+B5</f>
        <v>ปี 2563</v>
      </c>
      <c r="C55" s="7"/>
      <c r="D55" s="7"/>
      <c r="E55" s="7" t="s">
        <v>9</v>
      </c>
      <c r="F55" s="7" t="s">
        <v>62</v>
      </c>
      <c r="G55" s="58"/>
      <c r="H55" s="2"/>
      <c r="I55" s="2"/>
      <c r="J55" s="2"/>
      <c r="K55" s="2"/>
      <c r="L55" s="21"/>
    </row>
    <row r="56" spans="1:12" ht="23.25" x14ac:dyDescent="0.5">
      <c r="A56" s="60" t="s">
        <v>63</v>
      </c>
      <c r="B56" s="60"/>
      <c r="C56" s="60"/>
      <c r="D56" s="60"/>
      <c r="E56" s="61"/>
      <c r="F56" s="60"/>
      <c r="G56" s="58"/>
      <c r="H56" s="2"/>
      <c r="I56" s="2"/>
      <c r="J56" s="2"/>
      <c r="K56" s="2"/>
      <c r="L56" s="2"/>
    </row>
    <row r="57" spans="1:12" ht="23.25" x14ac:dyDescent="0.5">
      <c r="A57" s="60" t="s">
        <v>64</v>
      </c>
      <c r="B57" s="60">
        <v>114000000</v>
      </c>
      <c r="C57" s="60">
        <f>[4]ประจำเดือนรวมเช็คไม่ต้องคีย์!AI89</f>
        <v>26576505.800000001</v>
      </c>
      <c r="D57" s="60">
        <f>[4]ประจำเดือนรวมเช็คไม่ต้องคีย์!AI91</f>
        <v>58465834.5</v>
      </c>
      <c r="E57" s="61" t="str">
        <f>IF(D57&gt;B57,"+","-")</f>
        <v>-</v>
      </c>
      <c r="F57" s="60">
        <f>ABS(D57-B57)</f>
        <v>55534165.5</v>
      </c>
      <c r="G57" s="58"/>
      <c r="H57" s="2"/>
      <c r="I57" s="2"/>
      <c r="J57" s="2"/>
      <c r="K57" s="2"/>
      <c r="L57" s="2"/>
    </row>
    <row r="58" spans="1:12" ht="23.25" x14ac:dyDescent="0.5">
      <c r="A58" s="60" t="s">
        <v>65</v>
      </c>
      <c r="B58" s="60"/>
      <c r="C58" s="60"/>
      <c r="D58" s="60"/>
      <c r="E58" s="61"/>
      <c r="F58" s="60"/>
      <c r="G58" s="58"/>
      <c r="H58" s="2"/>
      <c r="I58" s="2"/>
      <c r="J58" s="2"/>
      <c r="K58" s="2"/>
      <c r="L58" s="2"/>
    </row>
    <row r="59" spans="1:12" ht="23.25" x14ac:dyDescent="0.5">
      <c r="A59" s="60" t="s">
        <v>66</v>
      </c>
      <c r="B59" s="60">
        <v>15000000</v>
      </c>
      <c r="C59" s="60">
        <f>[4]ประจำเดือนรวมเช็คไม่ต้องคีย์!AJ89</f>
        <v>2247402</v>
      </c>
      <c r="D59" s="60">
        <f>[4]ประจำเดือนรวมเช็คไม่ต้องคีย์!AJ91</f>
        <v>6605039</v>
      </c>
      <c r="E59" s="61" t="str">
        <f t="shared" ref="E59:E65" si="8">IF(D59&gt;B59,"+","-")</f>
        <v>-</v>
      </c>
      <c r="F59" s="60">
        <f t="shared" ref="F59:F65" si="9">ABS(D59-B59)</f>
        <v>8394961</v>
      </c>
      <c r="G59" s="58"/>
      <c r="H59" s="2"/>
      <c r="I59" s="2"/>
      <c r="J59" s="2"/>
      <c r="K59" s="2"/>
      <c r="L59" s="2"/>
    </row>
    <row r="60" spans="1:12" ht="23.25" x14ac:dyDescent="0.5">
      <c r="A60" s="60" t="s">
        <v>67</v>
      </c>
      <c r="B60" s="60"/>
      <c r="C60" s="60"/>
      <c r="D60" s="60"/>
      <c r="E60" s="61"/>
      <c r="F60" s="60"/>
      <c r="G60" s="58"/>
      <c r="H60" s="2"/>
      <c r="I60" s="2"/>
      <c r="J60" s="2"/>
      <c r="K60" s="2"/>
      <c r="L60" s="2"/>
    </row>
    <row r="61" spans="1:12" ht="23.25" x14ac:dyDescent="0.5">
      <c r="A61" s="60" t="s">
        <v>68</v>
      </c>
      <c r="B61" s="60">
        <v>200000</v>
      </c>
      <c r="C61" s="60">
        <f>[4]ประจำเดือนรวมเช็คไม่ต้องคีย์!AK89</f>
        <v>33715</v>
      </c>
      <c r="D61" s="60">
        <f>[4]ประจำเดือนรวมเช็คไม่ต้องคีย์!AK91</f>
        <v>80045</v>
      </c>
      <c r="E61" s="61" t="str">
        <f t="shared" si="8"/>
        <v>-</v>
      </c>
      <c r="F61" s="60">
        <f t="shared" si="9"/>
        <v>119955</v>
      </c>
      <c r="G61" s="58"/>
      <c r="H61" s="2"/>
      <c r="I61" s="2"/>
      <c r="J61" s="2"/>
      <c r="K61" s="2"/>
      <c r="L61" s="2"/>
    </row>
    <row r="62" spans="1:12" ht="23.25" x14ac:dyDescent="0.5">
      <c r="A62" s="60" t="s">
        <v>69</v>
      </c>
      <c r="B62" s="60">
        <v>1000000</v>
      </c>
      <c r="C62" s="60">
        <f>[4]ประจำเดือนรวมเช็คไม่ต้องคีย์!AL89</f>
        <v>480000</v>
      </c>
      <c r="D62" s="60">
        <f>[4]ประจำเดือนรวมเช็คไม่ต้องคีย์!AL91</f>
        <v>887000</v>
      </c>
      <c r="E62" s="61" t="str">
        <f t="shared" si="8"/>
        <v>-</v>
      </c>
      <c r="F62" s="60">
        <f t="shared" si="9"/>
        <v>113000</v>
      </c>
      <c r="G62" s="58"/>
      <c r="H62" s="2"/>
      <c r="I62" s="2"/>
      <c r="J62" s="2"/>
      <c r="K62" s="2"/>
      <c r="L62" s="2"/>
    </row>
    <row r="63" spans="1:12" ht="23.25" x14ac:dyDescent="0.5">
      <c r="A63" s="60" t="s">
        <v>70</v>
      </c>
      <c r="B63" s="60">
        <v>300000</v>
      </c>
      <c r="C63" s="60">
        <f>[4]ประจำเดือนรวมเช็คไม่ต้องคีย์!AM89</f>
        <v>47500</v>
      </c>
      <c r="D63" s="60">
        <f>[4]ประจำเดือนรวมเช็คไม่ต้องคีย์!AM91</f>
        <v>92000</v>
      </c>
      <c r="E63" s="61" t="str">
        <f t="shared" si="8"/>
        <v>-</v>
      </c>
      <c r="F63" s="60">
        <f t="shared" si="9"/>
        <v>208000</v>
      </c>
      <c r="G63" s="58"/>
      <c r="H63" s="2"/>
      <c r="I63" s="2"/>
      <c r="J63" s="2"/>
      <c r="K63" s="2"/>
      <c r="L63" s="2"/>
    </row>
    <row r="64" spans="1:12" ht="23.25" x14ac:dyDescent="0.5">
      <c r="A64" s="60" t="s">
        <v>71</v>
      </c>
      <c r="B64" s="60">
        <v>500000</v>
      </c>
      <c r="C64" s="60">
        <f>+[4]ประจำเดือนรวมเช็คไม่ต้องคีย์!AN89</f>
        <v>252600</v>
      </c>
      <c r="D64" s="60">
        <f>[4]ประจำเดือนรวมเช็คไม่ต้องคีย์!AN91</f>
        <v>844470</v>
      </c>
      <c r="E64" s="61" t="str">
        <f t="shared" si="8"/>
        <v>+</v>
      </c>
      <c r="F64" s="60">
        <f t="shared" si="9"/>
        <v>344470</v>
      </c>
      <c r="G64" s="58"/>
      <c r="H64" s="2"/>
      <c r="I64" s="2"/>
      <c r="J64" s="2"/>
      <c r="K64" s="2"/>
      <c r="L64" s="2"/>
    </row>
    <row r="65" spans="1:12" ht="23.25" x14ac:dyDescent="0.5">
      <c r="A65" s="60" t="s">
        <v>72</v>
      </c>
      <c r="B65" s="60">
        <v>8000000</v>
      </c>
      <c r="C65" s="60">
        <f>+[4]ประจำเดือนรวมเช็คไม่ต้องคีย์!AO89</f>
        <v>1913562</v>
      </c>
      <c r="D65" s="60">
        <f>[4]ประจำเดือนรวมเช็คไม่ต้องคีย์!AO91</f>
        <v>4801924</v>
      </c>
      <c r="E65" s="61" t="str">
        <f t="shared" si="8"/>
        <v>-</v>
      </c>
      <c r="F65" s="60">
        <f t="shared" si="9"/>
        <v>3198076</v>
      </c>
      <c r="G65" s="58"/>
      <c r="H65" s="2"/>
      <c r="I65" s="2"/>
      <c r="J65" s="2"/>
      <c r="K65" s="2"/>
      <c r="L65" s="2"/>
    </row>
    <row r="66" spans="1:12" ht="23.25" x14ac:dyDescent="0.5">
      <c r="A66" s="60" t="s">
        <v>73</v>
      </c>
      <c r="B66" s="60"/>
      <c r="C66" s="60"/>
      <c r="D66" s="60"/>
      <c r="E66" s="61"/>
      <c r="F66" s="60"/>
      <c r="G66" s="58"/>
      <c r="H66" s="21"/>
      <c r="I66" s="21"/>
      <c r="J66" s="21"/>
      <c r="K66" s="21"/>
      <c r="L66" s="2"/>
    </row>
    <row r="67" spans="1:12" ht="23.25" x14ac:dyDescent="0.5">
      <c r="A67" s="60" t="s">
        <v>74</v>
      </c>
      <c r="B67" s="68">
        <f>SUM(B57:B65)</f>
        <v>139000000</v>
      </c>
      <c r="C67" s="68">
        <f>SUM(C57:C65)</f>
        <v>31551284.800000001</v>
      </c>
      <c r="D67" s="68">
        <f>SUM(D57:D65)</f>
        <v>71776312.5</v>
      </c>
      <c r="E67" s="69" t="str">
        <f>IF(D67&gt;B67,"+","-")</f>
        <v>-</v>
      </c>
      <c r="F67" s="68">
        <f>ABS(D67-B67)</f>
        <v>67223687.5</v>
      </c>
      <c r="G67" s="58"/>
      <c r="H67" s="2"/>
      <c r="I67" s="2"/>
      <c r="J67" s="2"/>
      <c r="K67" s="2"/>
      <c r="L67" s="2"/>
    </row>
    <row r="68" spans="1:12" ht="23.25" x14ac:dyDescent="0.5">
      <c r="A68" s="60" t="s">
        <v>75</v>
      </c>
      <c r="B68" s="60"/>
      <c r="C68" s="60"/>
      <c r="D68" s="60"/>
      <c r="E68" s="61"/>
      <c r="F68" s="60"/>
      <c r="G68" s="58"/>
      <c r="H68" s="2"/>
      <c r="I68" s="2"/>
      <c r="J68" s="2"/>
      <c r="K68" s="2"/>
      <c r="L68" s="2"/>
    </row>
    <row r="69" spans="1:12" ht="23.25" x14ac:dyDescent="0.5">
      <c r="A69" s="60" t="s">
        <v>76</v>
      </c>
      <c r="B69" s="60">
        <v>100000000</v>
      </c>
      <c r="C69" s="60">
        <f>[4]ประจำเดือนรวมเช็คไม่ต้องคีย์!AP89</f>
        <v>11522232</v>
      </c>
      <c r="D69" s="60">
        <f>[4]ประจำเดือนรวมเช็คไม่ต้องคีย์!AP91</f>
        <v>31836238.25</v>
      </c>
      <c r="E69" s="61" t="str">
        <f>IF(D69&gt;B69,"+","-")</f>
        <v>-</v>
      </c>
      <c r="F69" s="60">
        <f>ABS(D69-B69)</f>
        <v>68163761.75</v>
      </c>
      <c r="G69" s="58"/>
      <c r="H69" s="2"/>
      <c r="I69" s="2"/>
      <c r="J69" s="2"/>
      <c r="K69" s="2"/>
      <c r="L69" s="2"/>
    </row>
    <row r="70" spans="1:12" ht="23.25" x14ac:dyDescent="0.5">
      <c r="A70" s="60" t="s">
        <v>77</v>
      </c>
      <c r="B70" s="68">
        <f>B69</f>
        <v>100000000</v>
      </c>
      <c r="C70" s="68">
        <f>C69</f>
        <v>11522232</v>
      </c>
      <c r="D70" s="68">
        <f>D69</f>
        <v>31836238.25</v>
      </c>
      <c r="E70" s="69" t="str">
        <f t="shared" ref="E70:E87" si="10">IF(D70&gt;B70,"+","-")</f>
        <v>-</v>
      </c>
      <c r="F70" s="68">
        <f>ABS(D70-B70)</f>
        <v>68163761.75</v>
      </c>
      <c r="G70" s="58"/>
      <c r="H70" s="2"/>
      <c r="I70" s="2"/>
      <c r="J70" s="2"/>
      <c r="K70" s="2"/>
      <c r="L70" s="21"/>
    </row>
    <row r="71" spans="1:12" ht="23.25" x14ac:dyDescent="0.5">
      <c r="A71" s="60" t="s">
        <v>78</v>
      </c>
      <c r="B71" s="60"/>
      <c r="C71" s="60"/>
      <c r="D71" s="60"/>
      <c r="E71" s="61"/>
      <c r="F71" s="60"/>
      <c r="G71" s="58"/>
      <c r="H71" s="21"/>
      <c r="I71" s="21"/>
      <c r="J71" s="21"/>
      <c r="K71" s="21"/>
      <c r="L71" s="2"/>
    </row>
    <row r="72" spans="1:12" ht="23.25" x14ac:dyDescent="0.5">
      <c r="A72" s="60" t="s">
        <v>79</v>
      </c>
      <c r="B72" s="60">
        <v>0</v>
      </c>
      <c r="C72" s="60">
        <f>[4]ประจำเดือนรวมเช็คไม่ต้องคีย์!AQ89</f>
        <v>0</v>
      </c>
      <c r="D72" s="60">
        <f>[4]ประจำเดือนรวมเช็คไม่ต้องคีย์!AQ91</f>
        <v>0</v>
      </c>
      <c r="E72" s="61" t="str">
        <f t="shared" si="10"/>
        <v>-</v>
      </c>
      <c r="F72" s="60">
        <f t="shared" ref="F72:F87" si="11">ABS(D72-B72)</f>
        <v>0</v>
      </c>
      <c r="G72" s="58"/>
      <c r="H72" s="2"/>
      <c r="I72" s="2"/>
      <c r="J72" s="2"/>
      <c r="K72" s="2"/>
      <c r="L72" s="2"/>
    </row>
    <row r="73" spans="1:12" ht="23.25" x14ac:dyDescent="0.5">
      <c r="A73" s="60" t="s">
        <v>80</v>
      </c>
      <c r="B73" s="60">
        <v>10000000</v>
      </c>
      <c r="C73" s="60">
        <f>[4]ประจำเดือนรวมเช็คไม่ต้องคีย์!AR89</f>
        <v>1046454</v>
      </c>
      <c r="D73" s="60">
        <f>[4]ประจำเดือนรวมเช็คไม่ต้องคีย์!AR91</f>
        <v>3012342</v>
      </c>
      <c r="E73" s="61" t="str">
        <f t="shared" si="10"/>
        <v>-</v>
      </c>
      <c r="F73" s="60">
        <f t="shared" si="11"/>
        <v>6987658</v>
      </c>
      <c r="G73" s="58"/>
      <c r="H73" s="2"/>
      <c r="I73" s="2"/>
      <c r="J73" s="2"/>
      <c r="K73" s="2"/>
      <c r="L73" s="2"/>
    </row>
    <row r="74" spans="1:12" ht="23.25" x14ac:dyDescent="0.5">
      <c r="A74" s="60" t="s">
        <v>81</v>
      </c>
      <c r="B74" s="60">
        <v>500000</v>
      </c>
      <c r="C74" s="60">
        <f>[4]ประจำเดือนรวมเช็คไม่ต้องคีย์!AS89</f>
        <v>9600</v>
      </c>
      <c r="D74" s="60">
        <f>[4]ประจำเดือนรวมเช็คไม่ต้องคีย์!AS91</f>
        <v>50700</v>
      </c>
      <c r="E74" s="61" t="str">
        <f t="shared" si="10"/>
        <v>-</v>
      </c>
      <c r="F74" s="60">
        <f t="shared" si="11"/>
        <v>449300</v>
      </c>
      <c r="G74" s="58"/>
      <c r="H74" s="2"/>
      <c r="I74" s="2"/>
      <c r="J74" s="2"/>
      <c r="K74" s="2"/>
      <c r="L74" s="2"/>
    </row>
    <row r="75" spans="1:12" ht="23.25" x14ac:dyDescent="0.5">
      <c r="A75" s="60" t="s">
        <v>82</v>
      </c>
      <c r="B75" s="60">
        <v>1000000</v>
      </c>
      <c r="C75" s="60">
        <f>[4]ประจำเดือนรวมเช็คไม่ต้องคีย์!AT89</f>
        <v>67050</v>
      </c>
      <c r="D75" s="60">
        <f>[4]ประจำเดือนรวมเช็คไม่ต้องคีย์!AT91</f>
        <v>192430</v>
      </c>
      <c r="E75" s="61" t="str">
        <f t="shared" si="10"/>
        <v>-</v>
      </c>
      <c r="F75" s="60">
        <f t="shared" si="11"/>
        <v>807570</v>
      </c>
      <c r="G75" s="58"/>
      <c r="H75" s="2"/>
      <c r="I75" s="2"/>
      <c r="J75" s="2"/>
      <c r="K75" s="2"/>
      <c r="L75" s="21"/>
    </row>
    <row r="76" spans="1:12" ht="23.25" x14ac:dyDescent="0.5">
      <c r="A76" s="60" t="s">
        <v>83</v>
      </c>
      <c r="B76" s="60">
        <v>4500000</v>
      </c>
      <c r="C76" s="60">
        <f>[4]ประจำเดือนรวมเช็คไม่ต้องคีย์!AU89</f>
        <v>342715</v>
      </c>
      <c r="D76" s="60">
        <f>[4]ประจำเดือนรวมเช็คไม่ต้องคีย์!AU91</f>
        <v>1039607</v>
      </c>
      <c r="E76" s="61" t="str">
        <f t="shared" si="10"/>
        <v>-</v>
      </c>
      <c r="F76" s="60">
        <f t="shared" si="11"/>
        <v>3460393</v>
      </c>
      <c r="G76" s="58"/>
      <c r="H76" s="21"/>
      <c r="I76" s="21"/>
      <c r="J76" s="21"/>
      <c r="K76" s="21"/>
      <c r="L76" s="2"/>
    </row>
    <row r="77" spans="1:12" ht="23.25" x14ac:dyDescent="0.5">
      <c r="A77" s="60" t="s">
        <v>84</v>
      </c>
      <c r="B77" s="60">
        <v>4000000</v>
      </c>
      <c r="C77" s="60">
        <f>[4]ประจำเดือนรวมเช็คไม่ต้องคีย์!AV89</f>
        <v>191590</v>
      </c>
      <c r="D77" s="60">
        <f>[4]ประจำเดือนรวมเช็คไม่ต้องคีย์!AV91</f>
        <v>740410</v>
      </c>
      <c r="E77" s="61" t="str">
        <f t="shared" si="10"/>
        <v>-</v>
      </c>
      <c r="F77" s="60">
        <f t="shared" si="11"/>
        <v>3259590</v>
      </c>
      <c r="G77" s="58"/>
      <c r="H77" s="2"/>
      <c r="I77" s="2"/>
      <c r="J77" s="2"/>
      <c r="K77" s="2"/>
      <c r="L77" s="2"/>
    </row>
    <row r="78" spans="1:12" ht="23.25" x14ac:dyDescent="0.5">
      <c r="A78" s="60" t="s">
        <v>85</v>
      </c>
      <c r="B78" s="60">
        <v>100000</v>
      </c>
      <c r="C78" s="60">
        <f>[4]ประจำเดือนรวมเช็คไม่ต้องคีย์!AW89</f>
        <v>9400</v>
      </c>
      <c r="D78" s="60">
        <f>[4]ประจำเดือนรวมเช็คไม่ต้องคีย์!AW91</f>
        <v>17200</v>
      </c>
      <c r="E78" s="61" t="str">
        <f t="shared" si="10"/>
        <v>-</v>
      </c>
      <c r="F78" s="60">
        <f t="shared" si="11"/>
        <v>82800</v>
      </c>
      <c r="G78" s="58"/>
      <c r="H78" s="2"/>
      <c r="I78" s="2"/>
      <c r="J78" s="2"/>
      <c r="K78" s="2"/>
      <c r="L78" s="2"/>
    </row>
    <row r="79" spans="1:12" ht="23.25" x14ac:dyDescent="0.5">
      <c r="A79" s="60" t="s">
        <v>86</v>
      </c>
      <c r="B79" s="60">
        <v>6430000</v>
      </c>
      <c r="C79" s="60">
        <f>[4]ประจำเดือนรวมเช็คไม่ต้องคีย์!AX89</f>
        <v>422320</v>
      </c>
      <c r="D79" s="60">
        <f>[4]ประจำเดือนรวมเช็คไม่ต้องคีย์!AX91</f>
        <v>1454910</v>
      </c>
      <c r="E79" s="61" t="str">
        <f t="shared" si="10"/>
        <v>-</v>
      </c>
      <c r="F79" s="60">
        <f t="shared" si="11"/>
        <v>4975090</v>
      </c>
      <c r="G79" s="58"/>
      <c r="H79" s="2"/>
      <c r="I79" s="2"/>
      <c r="J79" s="2"/>
      <c r="K79" s="2"/>
      <c r="L79" s="2"/>
    </row>
    <row r="80" spans="1:12" ht="23.25" x14ac:dyDescent="0.5">
      <c r="A80" s="60" t="s">
        <v>87</v>
      </c>
      <c r="B80" s="60">
        <v>10000000</v>
      </c>
      <c r="C80" s="60">
        <f>[4]ประจำเดือนรวมเช็คไม่ต้องคีย์!AY89</f>
        <v>929235</v>
      </c>
      <c r="D80" s="60">
        <f>[4]ประจำเดือนรวมเช็คไม่ต้องคีย์!AY91</f>
        <v>2878635</v>
      </c>
      <c r="E80" s="61" t="str">
        <f t="shared" si="10"/>
        <v>-</v>
      </c>
      <c r="F80" s="60">
        <f t="shared" si="11"/>
        <v>7121365</v>
      </c>
      <c r="G80" s="58"/>
      <c r="H80" s="2"/>
      <c r="I80" s="2"/>
      <c r="J80" s="2"/>
      <c r="K80" s="2"/>
      <c r="L80" s="21"/>
    </row>
    <row r="81" spans="1:12" ht="23.25" x14ac:dyDescent="0.5">
      <c r="A81" s="60" t="s">
        <v>88</v>
      </c>
      <c r="B81" s="60">
        <v>30000</v>
      </c>
      <c r="C81" s="60">
        <f>[4]ประจำเดือนรวมเช็คไม่ต้องคีย์!AZ89</f>
        <v>0</v>
      </c>
      <c r="D81" s="60">
        <f>[4]ประจำเดือนรวมเช็คไม่ต้องคีย์!AZ91</f>
        <v>0</v>
      </c>
      <c r="E81" s="61" t="str">
        <f t="shared" si="10"/>
        <v>-</v>
      </c>
      <c r="F81" s="60">
        <f t="shared" si="11"/>
        <v>30000</v>
      </c>
      <c r="G81" s="58"/>
      <c r="H81" s="2"/>
      <c r="I81" s="2"/>
      <c r="J81" s="2"/>
      <c r="K81" s="2"/>
      <c r="L81" s="2"/>
    </row>
    <row r="82" spans="1:12" ht="23.25" x14ac:dyDescent="0.5">
      <c r="A82" s="60" t="s">
        <v>89</v>
      </c>
      <c r="B82" s="60">
        <v>19300000</v>
      </c>
      <c r="C82" s="60">
        <f>[4]ประจำเดือนรวมเช็คไม่ต้องคีย์!BA89</f>
        <v>556500</v>
      </c>
      <c r="D82" s="60">
        <f>[4]ประจำเดือนรวมเช็คไม่ต้องคีย์!BA91</f>
        <v>1795565</v>
      </c>
      <c r="E82" s="61" t="str">
        <f t="shared" si="10"/>
        <v>-</v>
      </c>
      <c r="F82" s="60">
        <f t="shared" si="11"/>
        <v>17504435</v>
      </c>
      <c r="G82" s="58"/>
      <c r="H82" s="2"/>
      <c r="I82" s="2"/>
      <c r="J82" s="2"/>
      <c r="K82" s="2"/>
      <c r="L82" s="2"/>
    </row>
    <row r="83" spans="1:12" ht="23.25" x14ac:dyDescent="0.5">
      <c r="A83" s="60" t="s">
        <v>90</v>
      </c>
      <c r="B83" s="60">
        <v>60000</v>
      </c>
      <c r="C83" s="60">
        <f>[4]ประจำเดือนรวมเช็คไม่ต้องคีย์!BB89</f>
        <v>15000</v>
      </c>
      <c r="D83" s="60">
        <f>[4]ประจำเดือนรวมเช็คไม่ต้องคีย์!BB91</f>
        <v>34450</v>
      </c>
      <c r="E83" s="61" t="str">
        <f t="shared" si="10"/>
        <v>-</v>
      </c>
      <c r="F83" s="60">
        <f t="shared" si="11"/>
        <v>25550</v>
      </c>
      <c r="G83" s="58"/>
      <c r="H83" s="2"/>
      <c r="I83" s="2"/>
      <c r="J83" s="2"/>
      <c r="K83" s="2"/>
      <c r="L83" s="2"/>
    </row>
    <row r="84" spans="1:12" ht="23.25" x14ac:dyDescent="0.5">
      <c r="A84" s="60" t="s">
        <v>91</v>
      </c>
      <c r="B84" s="60"/>
      <c r="C84" s="60">
        <f>[4]ประจำเดือนรวมเช็คไม่ต้องคีย์!BC89</f>
        <v>0</v>
      </c>
      <c r="D84" s="60">
        <f>[4]ประจำเดือนรวมเช็คไม่ต้องคีย์!BC91</f>
        <v>0</v>
      </c>
      <c r="E84" s="61" t="str">
        <f t="shared" si="10"/>
        <v>-</v>
      </c>
      <c r="F84" s="60">
        <f t="shared" si="11"/>
        <v>0</v>
      </c>
      <c r="G84" s="58"/>
      <c r="H84" s="2"/>
      <c r="I84" s="2"/>
      <c r="J84" s="2"/>
      <c r="K84" s="2"/>
      <c r="L84" s="2"/>
    </row>
    <row r="85" spans="1:12" ht="23.25" x14ac:dyDescent="0.5">
      <c r="A85" s="60" t="s">
        <v>92</v>
      </c>
      <c r="B85" s="60"/>
      <c r="C85" s="60">
        <f>[4]ประจำเดือนรวมเช็คไม่ต้องคีย์!BD89</f>
        <v>0</v>
      </c>
      <c r="D85" s="60">
        <f>[4]ประจำเดือนรวมเช็คไม่ต้องคีย์!BD91</f>
        <v>0</v>
      </c>
      <c r="E85" s="61" t="str">
        <f>IF(D85&gt;B85,"+","-")</f>
        <v>-</v>
      </c>
      <c r="F85" s="60">
        <f>ABS(D85-B85)</f>
        <v>0</v>
      </c>
      <c r="G85" s="58"/>
      <c r="H85" s="2"/>
      <c r="I85" s="2"/>
      <c r="J85" s="2"/>
      <c r="K85" s="2"/>
      <c r="L85" s="2"/>
    </row>
    <row r="86" spans="1:12" ht="23.25" x14ac:dyDescent="0.5">
      <c r="A86" s="60" t="s">
        <v>93</v>
      </c>
      <c r="B86" s="60">
        <v>80000</v>
      </c>
      <c r="C86" s="60">
        <f>+[4]ประจำเดือนรวมเช็คไม่ต้องคีย์!BE89</f>
        <v>3500</v>
      </c>
      <c r="D86" s="60">
        <f>[4]ประจำเดือนรวมเช็คไม่ต้องคีย์!BE91</f>
        <v>6525</v>
      </c>
      <c r="E86" s="61" t="str">
        <f t="shared" si="10"/>
        <v>-</v>
      </c>
      <c r="F86" s="60">
        <f t="shared" si="11"/>
        <v>73475</v>
      </c>
      <c r="G86" s="58"/>
      <c r="H86" s="2"/>
      <c r="I86" s="2"/>
      <c r="J86" s="2"/>
      <c r="K86" s="2"/>
      <c r="L86" s="2"/>
    </row>
    <row r="87" spans="1:12" ht="23.25" x14ac:dyDescent="0.5">
      <c r="A87" s="60" t="s">
        <v>94</v>
      </c>
      <c r="B87" s="68">
        <f>SUM(B72:B86)</f>
        <v>56000000</v>
      </c>
      <c r="C87" s="68">
        <f>SUM(C72:C86)</f>
        <v>3593364</v>
      </c>
      <c r="D87" s="68">
        <f>SUM(D72:D86)</f>
        <v>11222774</v>
      </c>
      <c r="E87" s="69" t="str">
        <f t="shared" si="10"/>
        <v>-</v>
      </c>
      <c r="F87" s="68">
        <f t="shared" si="11"/>
        <v>44777226</v>
      </c>
      <c r="G87" s="58"/>
      <c r="H87" s="2"/>
      <c r="I87" s="2"/>
      <c r="J87" s="2"/>
      <c r="K87" s="2"/>
      <c r="L87" s="2"/>
    </row>
    <row r="88" spans="1:12" ht="23.25" x14ac:dyDescent="0.5">
      <c r="A88" s="80" t="s">
        <v>95</v>
      </c>
      <c r="B88" s="77">
        <f>+B87+B70+B67+B49</f>
        <v>2250000000</v>
      </c>
      <c r="C88" s="77">
        <f>C87+C70+C67+C49</f>
        <v>111400230.22</v>
      </c>
      <c r="D88" s="77">
        <f>D87+D70+D67+D49</f>
        <v>307651519.74000001</v>
      </c>
      <c r="E88" s="78" t="str">
        <f>IF(D88&gt;B88,"+","-")</f>
        <v>-</v>
      </c>
      <c r="F88" s="77">
        <f>ABS(D88-B88)</f>
        <v>1942348480.26</v>
      </c>
      <c r="G88" s="58"/>
      <c r="H88" s="46"/>
      <c r="I88" s="2"/>
      <c r="J88" s="2"/>
      <c r="K88" s="2"/>
      <c r="L88" s="2"/>
    </row>
    <row r="89" spans="1:12" ht="23.25" x14ac:dyDescent="0.5">
      <c r="A89" s="79"/>
      <c r="B89" s="72"/>
      <c r="C89" s="72"/>
      <c r="D89" s="72"/>
      <c r="E89" s="79"/>
      <c r="F89" s="72"/>
      <c r="G89" s="58"/>
      <c r="H89" s="2"/>
      <c r="I89" s="2"/>
      <c r="J89" s="2"/>
      <c r="K89" s="2"/>
      <c r="L89" s="2"/>
    </row>
    <row r="90" spans="1:12" ht="23.25" x14ac:dyDescent="0.5">
      <c r="A90" s="79"/>
      <c r="B90" s="72"/>
      <c r="C90" s="72"/>
      <c r="D90" s="72"/>
      <c r="E90" s="79"/>
      <c r="F90" s="72"/>
      <c r="G90" s="58"/>
      <c r="H90" s="2"/>
      <c r="I90" s="2"/>
      <c r="J90" s="2"/>
      <c r="K90" s="2"/>
      <c r="L90" s="2"/>
    </row>
    <row r="91" spans="1:12" ht="23.25" x14ac:dyDescent="0.5">
      <c r="A91" s="79"/>
      <c r="B91" s="72"/>
      <c r="C91" s="72"/>
      <c r="D91" s="72"/>
      <c r="E91" s="79"/>
      <c r="F91" s="72"/>
      <c r="G91" s="58"/>
      <c r="H91" s="2"/>
      <c r="I91" s="2"/>
      <c r="J91" s="2"/>
      <c r="K91" s="2"/>
      <c r="L91" s="2"/>
    </row>
    <row r="92" spans="1:12" ht="23.25" x14ac:dyDescent="0.5">
      <c r="A92" s="79"/>
      <c r="B92" s="72"/>
      <c r="C92" s="72"/>
      <c r="D92" s="72"/>
      <c r="E92" s="79"/>
      <c r="F92" s="72"/>
      <c r="G92" s="58"/>
      <c r="H92" s="2"/>
      <c r="I92" s="2"/>
      <c r="J92" s="2"/>
      <c r="K92" s="2"/>
      <c r="L92" s="2"/>
    </row>
    <row r="93" spans="1:12" ht="23.25" x14ac:dyDescent="0.5">
      <c r="A93" s="79"/>
      <c r="B93" s="72"/>
      <c r="C93" s="72"/>
      <c r="D93" s="72"/>
      <c r="E93" s="79"/>
      <c r="F93" s="72"/>
      <c r="G93" s="58"/>
      <c r="H93" s="2"/>
      <c r="I93" s="2"/>
      <c r="J93" s="2"/>
      <c r="K93" s="2"/>
      <c r="L93" s="2"/>
    </row>
    <row r="94" spans="1:12" ht="23.25" x14ac:dyDescent="0.5">
      <c r="A94" s="79"/>
      <c r="B94" s="72"/>
      <c r="C94" s="72"/>
      <c r="D94" s="72"/>
      <c r="E94" s="79"/>
      <c r="F94" s="72"/>
      <c r="G94" s="58"/>
      <c r="H94" s="2"/>
      <c r="I94" s="2"/>
      <c r="J94" s="2"/>
      <c r="K94" s="2"/>
      <c r="L94" s="2"/>
    </row>
    <row r="95" spans="1:12" ht="23.25" x14ac:dyDescent="0.5">
      <c r="A95" s="79"/>
      <c r="B95" s="72"/>
      <c r="C95" s="72"/>
      <c r="D95" s="72"/>
      <c r="E95" s="79"/>
      <c r="F95" s="72"/>
      <c r="G95" s="58"/>
      <c r="H95" s="2"/>
      <c r="I95" s="2"/>
      <c r="J95" s="2"/>
      <c r="K95" s="2"/>
      <c r="L95" s="2"/>
    </row>
    <row r="96" spans="1:12" ht="23.25" x14ac:dyDescent="0.45">
      <c r="A96" s="1" t="s">
        <v>96</v>
      </c>
      <c r="B96" s="1"/>
      <c r="C96" s="1"/>
      <c r="D96" s="1"/>
      <c r="E96" s="1"/>
      <c r="F96" s="1"/>
      <c r="G96" s="58"/>
      <c r="H96" s="21"/>
      <c r="I96" s="21"/>
      <c r="J96" s="21"/>
      <c r="K96" s="21"/>
      <c r="L96" s="2"/>
    </row>
    <row r="97" spans="1:12" ht="23.25" x14ac:dyDescent="0.45">
      <c r="A97" s="1"/>
      <c r="B97" s="1"/>
      <c r="C97" s="1"/>
      <c r="D97" s="1"/>
      <c r="E97" s="1"/>
      <c r="F97" s="1"/>
      <c r="G97" s="58"/>
      <c r="H97" s="2"/>
      <c r="I97" s="2"/>
      <c r="J97" s="2"/>
      <c r="K97" s="2"/>
      <c r="L97" s="2"/>
    </row>
    <row r="98" spans="1:12" ht="23.25" x14ac:dyDescent="0.5">
      <c r="A98" s="4" t="s">
        <v>2</v>
      </c>
      <c r="B98" s="4" t="s">
        <v>3</v>
      </c>
      <c r="C98" s="4" t="s">
        <v>4</v>
      </c>
      <c r="D98" s="4" t="s">
        <v>5</v>
      </c>
      <c r="E98" s="4" t="s">
        <v>6</v>
      </c>
      <c r="F98" s="4" t="s">
        <v>7</v>
      </c>
      <c r="G98" s="58"/>
      <c r="H98" s="2"/>
      <c r="I98" s="2"/>
      <c r="J98" s="2"/>
      <c r="K98" s="2"/>
      <c r="L98" s="2"/>
    </row>
    <row r="99" spans="1:12" ht="23.25" x14ac:dyDescent="0.5">
      <c r="A99" s="7"/>
      <c r="B99" s="7" t="str">
        <f>+B55</f>
        <v>ปี 2563</v>
      </c>
      <c r="C99" s="7"/>
      <c r="D99" s="7"/>
      <c r="E99" s="7" t="s">
        <v>9</v>
      </c>
      <c r="F99" s="7" t="s">
        <v>62</v>
      </c>
      <c r="G99" s="58"/>
      <c r="H99" s="2"/>
      <c r="I99" s="2"/>
      <c r="J99" s="2"/>
      <c r="K99" s="2"/>
      <c r="L99" s="2"/>
    </row>
    <row r="100" spans="1:12" ht="23.25" x14ac:dyDescent="0.5">
      <c r="A100" s="44" t="s">
        <v>97</v>
      </c>
      <c r="B100" s="56"/>
      <c r="C100" s="56"/>
      <c r="D100" s="56"/>
      <c r="E100" s="57"/>
      <c r="F100" s="56"/>
      <c r="G100" s="58"/>
      <c r="H100" s="2"/>
      <c r="I100" s="2"/>
      <c r="J100" s="2"/>
      <c r="K100" s="2"/>
      <c r="L100" s="21"/>
    </row>
    <row r="101" spans="1:12" ht="23.25" x14ac:dyDescent="0.5">
      <c r="A101" s="19" t="s">
        <v>98</v>
      </c>
      <c r="B101" s="60">
        <v>267000000</v>
      </c>
      <c r="C101" s="60">
        <f>[4]ประจำเดือนรวมเช็คไม่ต้องคีย์!BG89</f>
        <v>11796983.699999999</v>
      </c>
      <c r="D101" s="60">
        <f>[4]ประจำเดือนรวมเช็คไม่ต้องคีย์!BG91</f>
        <v>34450860.719999999</v>
      </c>
      <c r="E101" s="61" t="str">
        <f>IF(D101&gt;B101,"+","-")</f>
        <v>-</v>
      </c>
      <c r="F101" s="60">
        <f>ABS(D101-B101)</f>
        <v>232549139.28</v>
      </c>
      <c r="G101" s="58"/>
      <c r="H101" s="2"/>
      <c r="I101" s="2"/>
      <c r="J101" s="2"/>
      <c r="K101" s="2"/>
      <c r="L101" s="2"/>
    </row>
    <row r="102" spans="1:12" ht="23.25" x14ac:dyDescent="0.5">
      <c r="A102" s="19" t="s">
        <v>99</v>
      </c>
      <c r="B102" s="60">
        <v>32965000</v>
      </c>
      <c r="C102" s="60">
        <f>[4]ประจำเดือนรวมเช็คไม่ต้องคีย์!BH89</f>
        <v>67740</v>
      </c>
      <c r="D102" s="60">
        <f>[4]ประจำเดือนรวมเช็คไม่ต้องคีย์!BH91</f>
        <v>78300</v>
      </c>
      <c r="E102" s="61" t="str">
        <f>IF(D102&gt;B102,"+","-")</f>
        <v>-</v>
      </c>
      <c r="F102" s="60">
        <f>ABS(D102-B102)</f>
        <v>32886700</v>
      </c>
      <c r="G102" s="58"/>
      <c r="H102" s="2"/>
      <c r="I102" s="2"/>
      <c r="J102" s="2"/>
      <c r="K102" s="2"/>
      <c r="L102" s="2"/>
    </row>
    <row r="103" spans="1:12" ht="23.25" x14ac:dyDescent="0.5">
      <c r="A103" s="19" t="s">
        <v>100</v>
      </c>
      <c r="B103" s="60">
        <v>700000000</v>
      </c>
      <c r="C103" s="60">
        <f>[4]ประจำเดือนรวมเช็คไม่ต้องคีย์!BI89</f>
        <v>161065903.98000002</v>
      </c>
      <c r="D103" s="60">
        <f>[4]ประจำเดือนรวมเช็คไม่ต้องคีย์!BI91</f>
        <v>203998293.63000003</v>
      </c>
      <c r="E103" s="61" t="str">
        <f>IF(D103&gt;B103,"+","-")</f>
        <v>-</v>
      </c>
      <c r="F103" s="60">
        <f>ABS(D103-B103)</f>
        <v>496001706.37</v>
      </c>
      <c r="G103" s="58"/>
      <c r="H103" s="2"/>
      <c r="I103" s="2"/>
      <c r="J103" s="2"/>
      <c r="K103" s="2"/>
      <c r="L103" s="2"/>
    </row>
    <row r="104" spans="1:12" ht="23.25" x14ac:dyDescent="0.5">
      <c r="A104" s="19" t="s">
        <v>101</v>
      </c>
      <c r="B104" s="60">
        <v>35000</v>
      </c>
      <c r="C104" s="60">
        <f>[4]ประจำเดือนรวมเช็คไม่ต้องคีย์!BJ89</f>
        <v>0</v>
      </c>
      <c r="D104" s="60">
        <f>[4]ประจำเดือนรวมเช็คไม่ต้องคีย์!BJ91</f>
        <v>0</v>
      </c>
      <c r="E104" s="61" t="str">
        <f>IF(D104&gt;B104,"+","-")</f>
        <v>-</v>
      </c>
      <c r="F104" s="60">
        <f>ABS(D104-B104)</f>
        <v>35000</v>
      </c>
      <c r="G104" s="58"/>
      <c r="H104" s="2"/>
      <c r="I104" s="2"/>
      <c r="J104" s="2"/>
      <c r="K104" s="2"/>
      <c r="L104" s="2"/>
    </row>
    <row r="105" spans="1:12" ht="23.25" x14ac:dyDescent="0.5">
      <c r="A105" s="45" t="s">
        <v>102</v>
      </c>
      <c r="B105" s="68">
        <f>SUM(B101:B104)</f>
        <v>1000000000</v>
      </c>
      <c r="C105" s="68">
        <f>SUM(C101:C104)</f>
        <v>172930627.68000001</v>
      </c>
      <c r="D105" s="68">
        <f>SUM(D101:D104)</f>
        <v>238527454.35000002</v>
      </c>
      <c r="E105" s="69" t="str">
        <f>IF(D105&gt;B105,"+","-")</f>
        <v>-</v>
      </c>
      <c r="F105" s="68">
        <f>ABS(D105-B105)</f>
        <v>761472545.64999998</v>
      </c>
      <c r="G105" s="58"/>
      <c r="H105" s="2"/>
      <c r="I105" s="46"/>
      <c r="J105" s="2"/>
      <c r="K105" s="2"/>
      <c r="L105" s="2"/>
    </row>
    <row r="106" spans="1:12" ht="23.25" x14ac:dyDescent="0.5">
      <c r="A106" s="19" t="s">
        <v>103</v>
      </c>
      <c r="B106" s="82"/>
      <c r="C106" s="82"/>
      <c r="D106" s="82"/>
      <c r="E106" s="83"/>
      <c r="F106" s="82"/>
      <c r="G106" s="58"/>
      <c r="H106" s="2"/>
      <c r="I106" s="2"/>
      <c r="J106" s="2"/>
      <c r="K106" s="2"/>
      <c r="L106" s="2"/>
    </row>
    <row r="107" spans="1:12" ht="23.25" x14ac:dyDescent="0.5">
      <c r="A107" s="19" t="s">
        <v>104</v>
      </c>
      <c r="B107" s="60"/>
      <c r="C107" s="60"/>
      <c r="D107" s="60"/>
      <c r="E107" s="61"/>
      <c r="F107" s="60"/>
      <c r="G107" s="58"/>
      <c r="H107" s="2"/>
      <c r="I107" s="2"/>
      <c r="J107" s="2"/>
      <c r="K107" s="2"/>
      <c r="L107" s="2"/>
    </row>
    <row r="108" spans="1:12" ht="23.25" x14ac:dyDescent="0.5">
      <c r="A108" s="19" t="s">
        <v>105</v>
      </c>
      <c r="B108" s="60">
        <v>48300000</v>
      </c>
      <c r="C108" s="60">
        <f>[4]ประจำเดือนรวมเช็คไม่ต้องคีย์!BL89</f>
        <v>0</v>
      </c>
      <c r="D108" s="60">
        <f>[4]ประจำเดือนรวมเช็คไม่ต้องคีย์!BL91</f>
        <v>0</v>
      </c>
      <c r="E108" s="61" t="str">
        <f>IF(D108&gt;B108,"+","-")</f>
        <v>-</v>
      </c>
      <c r="F108" s="60">
        <f>ABS(D108-B108)</f>
        <v>48300000</v>
      </c>
      <c r="G108" s="58"/>
      <c r="H108" s="2"/>
      <c r="I108" s="2"/>
      <c r="J108" s="2"/>
      <c r="K108" s="2"/>
      <c r="L108" s="2"/>
    </row>
    <row r="109" spans="1:12" ht="23.25" x14ac:dyDescent="0.5">
      <c r="A109" s="19" t="s">
        <v>106</v>
      </c>
      <c r="B109" s="60">
        <v>1700000</v>
      </c>
      <c r="C109" s="60">
        <f>[4]ประจำเดือนรวมเช็คไม่ต้องคีย์!BM89</f>
        <v>0</v>
      </c>
      <c r="D109" s="60">
        <f>[4]ประจำเดือนรวมเช็คไม่ต้องคีย์!BM91</f>
        <v>0</v>
      </c>
      <c r="E109" s="61" t="str">
        <f>IF(D109&gt;B109,"+","-")</f>
        <v>-</v>
      </c>
      <c r="F109" s="60">
        <f>ABS(D109-B109)</f>
        <v>1700000</v>
      </c>
      <c r="G109" s="58"/>
      <c r="H109" s="2"/>
      <c r="I109" s="2"/>
      <c r="J109" s="2"/>
      <c r="K109" s="2"/>
      <c r="L109" s="2"/>
    </row>
    <row r="110" spans="1:12" ht="23.25" x14ac:dyDescent="0.5">
      <c r="A110" s="45" t="s">
        <v>107</v>
      </c>
      <c r="B110" s="56"/>
      <c r="C110" s="56"/>
      <c r="D110" s="56"/>
      <c r="E110" s="57"/>
      <c r="F110" s="56"/>
      <c r="G110" s="58"/>
      <c r="H110" s="2"/>
      <c r="I110" s="2"/>
      <c r="J110" s="2"/>
      <c r="K110" s="2"/>
      <c r="L110" s="2"/>
    </row>
    <row r="111" spans="1:12" ht="23.25" x14ac:dyDescent="0.5">
      <c r="A111" s="45" t="s">
        <v>108</v>
      </c>
      <c r="B111" s="77">
        <f>SUM(B108:B109)</f>
        <v>50000000</v>
      </c>
      <c r="C111" s="60">
        <f>SUM(C108:C109)</f>
        <v>0</v>
      </c>
      <c r="D111" s="77">
        <f>SUM(D108:D109)</f>
        <v>0</v>
      </c>
      <c r="E111" s="78" t="str">
        <f>IF(D111&gt;B111,"+","-")</f>
        <v>-</v>
      </c>
      <c r="F111" s="77">
        <f>SUM(F108:F109)</f>
        <v>50000000</v>
      </c>
      <c r="G111" s="58"/>
      <c r="H111" s="2"/>
      <c r="I111" s="2"/>
      <c r="J111" s="2"/>
      <c r="K111" s="2"/>
      <c r="L111" s="2"/>
    </row>
    <row r="112" spans="1:12" ht="23.25" x14ac:dyDescent="0.5">
      <c r="A112" s="19" t="s">
        <v>109</v>
      </c>
      <c r="B112" s="56"/>
      <c r="C112" s="56"/>
      <c r="D112" s="56"/>
      <c r="E112" s="57"/>
      <c r="F112" s="56"/>
      <c r="G112" s="58"/>
      <c r="H112" s="2"/>
      <c r="I112" s="2"/>
      <c r="J112" s="2"/>
      <c r="K112" s="2"/>
      <c r="L112" s="2"/>
    </row>
    <row r="113" spans="1:12" ht="23.25" x14ac:dyDescent="0.5">
      <c r="A113" s="19" t="s">
        <v>110</v>
      </c>
      <c r="B113" s="60">
        <v>350000000</v>
      </c>
      <c r="C113" s="60">
        <f>[4]ประจำเดือนรวมเช็คไม่ต้องคีย์!BO89</f>
        <v>1134011.3500000001</v>
      </c>
      <c r="D113" s="60">
        <f>[4]ประจำเดือนรวมเช็คไม่ต้องคีย์!BO91</f>
        <v>85102270.550000012</v>
      </c>
      <c r="E113" s="61" t="str">
        <f>IF(D113&gt;B113,"+","-")</f>
        <v>-</v>
      </c>
      <c r="F113" s="60">
        <f>ABS(D113-B113)</f>
        <v>264897729.44999999</v>
      </c>
      <c r="G113" s="58"/>
      <c r="H113" s="2"/>
      <c r="I113" s="2"/>
      <c r="J113" s="2"/>
      <c r="K113" s="2"/>
      <c r="L113" s="2"/>
    </row>
    <row r="114" spans="1:12" ht="23.25" x14ac:dyDescent="0.5">
      <c r="A114" s="19" t="s">
        <v>111</v>
      </c>
      <c r="B114" s="60">
        <v>30000000</v>
      </c>
      <c r="C114" s="60">
        <f>[4]ประจำเดือนรวมเช็คไม่ต้องคีย์!BP89</f>
        <v>336200</v>
      </c>
      <c r="D114" s="60">
        <f>[4]ประจำเดือนรวมเช็คไม่ต้องคีย์!BP91</f>
        <v>1596700</v>
      </c>
      <c r="E114" s="61" t="str">
        <f>IF(D114&gt;B114,"+","-")</f>
        <v>-</v>
      </c>
      <c r="F114" s="60">
        <f>ABS(D114-B114)</f>
        <v>28403300</v>
      </c>
      <c r="G114" s="58"/>
      <c r="H114" s="2"/>
      <c r="I114" s="2"/>
      <c r="J114" s="2"/>
      <c r="K114" s="2"/>
      <c r="L114" s="2"/>
    </row>
    <row r="115" spans="1:12" ht="23.25" x14ac:dyDescent="0.5">
      <c r="A115" s="19" t="s">
        <v>112</v>
      </c>
      <c r="B115" s="60">
        <v>920000000</v>
      </c>
      <c r="C115" s="60">
        <f>SUM([4]ประจำเดือนรวมเช็คไม่ต้องคีย์!BQ89:BY89)</f>
        <v>75017403.030000001</v>
      </c>
      <c r="D115" s="60">
        <f>SUM([4]ประจำเดือนรวมเช็คไม่ต้องคีย์!BQ91:BY91)</f>
        <v>186194136.14999998</v>
      </c>
      <c r="E115" s="61" t="str">
        <f>IF(D115&gt;B115,"+","-")</f>
        <v>-</v>
      </c>
      <c r="F115" s="60">
        <f>ABS(D115-B115)</f>
        <v>733805863.85000002</v>
      </c>
      <c r="G115" s="58"/>
      <c r="H115" s="2"/>
      <c r="I115" s="2"/>
      <c r="J115" s="2"/>
      <c r="K115" s="2"/>
      <c r="L115" s="2"/>
    </row>
    <row r="116" spans="1:12" ht="23.25" x14ac:dyDescent="0.5">
      <c r="A116" s="49" t="s">
        <v>113</v>
      </c>
      <c r="B116" s="68">
        <f>SUM(B113:B115)</f>
        <v>1300000000</v>
      </c>
      <c r="C116" s="68">
        <f>SUM(C113:C115)</f>
        <v>76487614.379999995</v>
      </c>
      <c r="D116" s="68">
        <f>SUM(D113:D115)</f>
        <v>272893106.69999999</v>
      </c>
      <c r="E116" s="69" t="str">
        <f>IF(D116&gt;B116,"+","-")</f>
        <v>-</v>
      </c>
      <c r="F116" s="68">
        <f>ABS(D116-B116)</f>
        <v>1027106893.3</v>
      </c>
      <c r="G116" s="58"/>
      <c r="H116" s="2"/>
      <c r="I116" s="2"/>
      <c r="J116" s="2"/>
      <c r="K116" s="2"/>
      <c r="L116" s="2"/>
    </row>
    <row r="117" spans="1:12" ht="23.25" x14ac:dyDescent="0.5">
      <c r="A117" s="50" t="s">
        <v>114</v>
      </c>
      <c r="B117" s="68">
        <f>+B30+B88+B105+B111+B116</f>
        <v>83000000000</v>
      </c>
      <c r="C117" s="68">
        <f>+C30+C88+C105+C111+C116</f>
        <v>10125419814.75</v>
      </c>
      <c r="D117" s="68">
        <f>+D30+D88+D105+D111+D116</f>
        <v>22377945224.190002</v>
      </c>
      <c r="E117" s="69" t="str">
        <f>IF(D117&gt;B117,"+","-")</f>
        <v>-</v>
      </c>
      <c r="F117" s="68">
        <f>ABS(D117-B117)</f>
        <v>60622054775.809998</v>
      </c>
      <c r="G117" s="58"/>
      <c r="H117" s="2"/>
      <c r="I117" s="2"/>
      <c r="J117" s="2"/>
      <c r="K117" s="2"/>
      <c r="L117" s="2"/>
    </row>
    <row r="118" spans="1:12" ht="23.25" x14ac:dyDescent="0.5">
      <c r="A118" s="44" t="s">
        <v>115</v>
      </c>
      <c r="B118" s="56"/>
      <c r="C118" s="56"/>
      <c r="D118" s="56"/>
      <c r="E118" s="57"/>
      <c r="F118" s="56"/>
      <c r="G118" s="58"/>
      <c r="H118" s="2"/>
      <c r="I118" s="2"/>
      <c r="J118" s="2"/>
      <c r="K118" s="2"/>
      <c r="L118" s="2"/>
    </row>
    <row r="119" spans="1:12" ht="23.25" x14ac:dyDescent="0.5">
      <c r="A119" s="51" t="s">
        <v>116</v>
      </c>
      <c r="B119" s="77"/>
      <c r="C119" s="77">
        <f>+[4]ประจำเดือนรวมเช็คไม่ต้องคีย์!CA89</f>
        <v>0</v>
      </c>
      <c r="D119" s="77">
        <f>[4]ประจำเดือนรวมเช็คไม่ต้องคีย์!CA91</f>
        <v>0</v>
      </c>
      <c r="E119" s="61" t="str">
        <f>IF(D119&gt;B119,"+","-")</f>
        <v>-</v>
      </c>
      <c r="F119" s="60">
        <f>ABS(D119-B119)</f>
        <v>0</v>
      </c>
      <c r="G119" s="58"/>
      <c r="H119" s="2"/>
      <c r="I119" s="2"/>
      <c r="J119" s="2"/>
      <c r="K119" s="2"/>
      <c r="L119" s="2"/>
    </row>
    <row r="120" spans="1:12" ht="23.25" x14ac:dyDescent="0.5">
      <c r="A120" s="50" t="s">
        <v>117</v>
      </c>
      <c r="B120" s="68">
        <f>+B119</f>
        <v>0</v>
      </c>
      <c r="C120" s="68">
        <f>+C119</f>
        <v>0</v>
      </c>
      <c r="D120" s="68">
        <f>+D119</f>
        <v>0</v>
      </c>
      <c r="E120" s="69" t="str">
        <f>IF(D120&gt;B120,"+","-")</f>
        <v>-</v>
      </c>
      <c r="F120" s="68">
        <f>ABS(D120-B120)</f>
        <v>0</v>
      </c>
      <c r="G120" s="2"/>
      <c r="H120" s="2"/>
      <c r="I120" s="2"/>
      <c r="J120" s="2"/>
      <c r="K120" s="2"/>
      <c r="L120" s="2"/>
    </row>
    <row r="121" spans="1:12" ht="23.25" x14ac:dyDescent="0.5">
      <c r="A121" s="50" t="s">
        <v>118</v>
      </c>
      <c r="B121" s="68">
        <f>+B117+B120</f>
        <v>83000000000</v>
      </c>
      <c r="C121" s="68">
        <f>+C117+C120</f>
        <v>10125419814.75</v>
      </c>
      <c r="D121" s="68">
        <f>+D117+D120</f>
        <v>22377945224.190002</v>
      </c>
      <c r="E121" s="69" t="str">
        <f>IF(D121&gt;B121,"+","-")</f>
        <v>-</v>
      </c>
      <c r="F121" s="68">
        <f>ABS(D121-B121)</f>
        <v>60622054775.809998</v>
      </c>
      <c r="G121" s="2"/>
      <c r="H121" s="2"/>
      <c r="I121" s="2"/>
      <c r="J121" s="2"/>
      <c r="K121" s="2"/>
      <c r="L121" s="2"/>
    </row>
    <row r="122" spans="1:12" ht="23.25" x14ac:dyDescent="0.5">
      <c r="A122" s="5"/>
      <c r="B122" s="5"/>
      <c r="C122" s="5"/>
      <c r="D122" s="84"/>
      <c r="E122" s="5"/>
      <c r="F122" s="5"/>
      <c r="G122" s="2"/>
      <c r="H122" s="2"/>
      <c r="I122" s="2"/>
      <c r="J122" s="2"/>
      <c r="K122" s="2"/>
      <c r="L122" s="2"/>
    </row>
    <row r="123" spans="1:12" ht="23.25" x14ac:dyDescent="0.5">
      <c r="A123" s="53" t="s">
        <v>119</v>
      </c>
      <c r="B123" s="46"/>
      <c r="C123" s="58"/>
      <c r="D123" s="46">
        <v>0</v>
      </c>
      <c r="E123" s="85"/>
      <c r="F123" s="29"/>
      <c r="G123" s="2"/>
      <c r="H123" s="2"/>
      <c r="I123" s="2"/>
      <c r="J123" s="2"/>
      <c r="K123" s="2"/>
      <c r="L123" s="2"/>
    </row>
  </sheetData>
  <mergeCells count="9">
    <mergeCell ref="A53:F53"/>
    <mergeCell ref="A96:F96"/>
    <mergeCell ref="A97:F97"/>
    <mergeCell ref="A1:F1"/>
    <mergeCell ref="A2:F2"/>
    <mergeCell ref="H2:K2"/>
    <mergeCell ref="A3:F3"/>
    <mergeCell ref="H3:K3"/>
    <mergeCell ref="A52:F5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Views>
    <sheetView topLeftCell="A118" workbookViewId="0">
      <selection activeCell="A123" sqref="A123"/>
    </sheetView>
  </sheetViews>
  <sheetFormatPr defaultRowHeight="14.25" x14ac:dyDescent="0.2"/>
  <cols>
    <col min="1" max="1" width="44.25" bestFit="1" customWidth="1"/>
    <col min="2" max="2" width="15.125" bestFit="1" customWidth="1"/>
    <col min="3" max="3" width="14.25" bestFit="1" customWidth="1"/>
    <col min="4" max="4" width="15.125" bestFit="1" customWidth="1"/>
    <col min="5" max="5" width="3.125" bestFit="1" customWidth="1"/>
    <col min="6" max="6" width="15.125" bestFit="1" customWidth="1"/>
    <col min="8" max="8" width="7.125" bestFit="1" customWidth="1"/>
    <col min="9" max="9" width="13.5" bestFit="1" customWidth="1"/>
    <col min="10" max="10" width="10.75" bestFit="1" customWidth="1"/>
    <col min="11" max="11" width="11.625" bestFit="1" customWidth="1"/>
  </cols>
  <sheetData>
    <row r="1" spans="1:12" ht="23.25" x14ac:dyDescent="0.4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</row>
    <row r="2" spans="1:12" ht="23.25" x14ac:dyDescent="0.45">
      <c r="A2" s="3">
        <f>[5]ประจำเดือนรวมเช็คไม่ต้องคีย์!A2</f>
        <v>43831</v>
      </c>
      <c r="B2" s="1"/>
      <c r="C2" s="1"/>
      <c r="D2" s="1"/>
      <c r="E2" s="1"/>
      <c r="F2" s="1"/>
      <c r="G2" s="2"/>
      <c r="H2" s="1" t="s">
        <v>1</v>
      </c>
      <c r="I2" s="1"/>
      <c r="J2" s="1"/>
      <c r="K2" s="1"/>
      <c r="L2" s="2"/>
    </row>
    <row r="3" spans="1:12" ht="23.25" x14ac:dyDescent="0.45">
      <c r="A3" s="1"/>
      <c r="B3" s="1"/>
      <c r="C3" s="1"/>
      <c r="D3" s="1"/>
      <c r="E3" s="1"/>
      <c r="F3" s="1"/>
      <c r="G3" s="2"/>
      <c r="H3" s="3">
        <f>A2</f>
        <v>43831</v>
      </c>
      <c r="I3" s="1"/>
      <c r="J3" s="1"/>
      <c r="K3" s="1"/>
      <c r="L3" s="2"/>
    </row>
    <row r="4" spans="1:12" ht="23.25" x14ac:dyDescent="0.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2"/>
      <c r="H4" s="5"/>
      <c r="I4" s="5"/>
      <c r="J4" s="6"/>
      <c r="K4" s="6"/>
      <c r="L4" s="2"/>
    </row>
    <row r="5" spans="1:12" ht="23.25" x14ac:dyDescent="0.5">
      <c r="A5" s="7"/>
      <c r="B5" s="7" t="s">
        <v>8</v>
      </c>
      <c r="C5" s="7"/>
      <c r="D5" s="7"/>
      <c r="E5" s="7" t="s">
        <v>9</v>
      </c>
      <c r="F5" s="7" t="s">
        <v>10</v>
      </c>
      <c r="G5" s="2"/>
      <c r="H5" s="54" t="s">
        <v>11</v>
      </c>
      <c r="I5" s="54" t="s">
        <v>12</v>
      </c>
      <c r="J5" s="55" t="s">
        <v>4</v>
      </c>
      <c r="K5" s="54" t="s">
        <v>5</v>
      </c>
      <c r="L5" s="2"/>
    </row>
    <row r="6" spans="1:12" ht="23.25" x14ac:dyDescent="0.5">
      <c r="A6" s="56" t="s">
        <v>13</v>
      </c>
      <c r="B6" s="56"/>
      <c r="C6" s="56"/>
      <c r="D6" s="56"/>
      <c r="E6" s="57"/>
      <c r="F6" s="56"/>
      <c r="G6" s="58"/>
      <c r="H6" s="4">
        <v>1</v>
      </c>
      <c r="I6" s="56" t="s">
        <v>14</v>
      </c>
      <c r="J6" s="59">
        <f>+[5]ประจำเดือนรวมเช็คไม่ต้องคีย์!BQ89</f>
        <v>7948452.5599999996</v>
      </c>
      <c r="K6" s="59">
        <f>+[5]ประจำเดือนรวมเช็คไม่ต้องคีย์!BQ91</f>
        <v>179992083.06</v>
      </c>
      <c r="L6" s="2"/>
    </row>
    <row r="7" spans="1:12" ht="23.25" x14ac:dyDescent="0.5">
      <c r="A7" s="60" t="s">
        <v>15</v>
      </c>
      <c r="B7" s="60"/>
      <c r="C7" s="60"/>
      <c r="D7" s="60"/>
      <c r="E7" s="61"/>
      <c r="F7" s="60"/>
      <c r="G7" s="58"/>
      <c r="H7" s="16">
        <v>2</v>
      </c>
      <c r="I7" s="60" t="s">
        <v>16</v>
      </c>
      <c r="J7" s="62">
        <f>[5]ประจำเดือนรวมเช็คไม่ต้องคีย์!BR89</f>
        <v>2303376.98</v>
      </c>
      <c r="K7" s="62">
        <f>+[5]ประจำเดือนรวมเช็คไม่ต้องคีย์!BR91</f>
        <v>3355007.27</v>
      </c>
      <c r="L7" s="2"/>
    </row>
    <row r="8" spans="1:12" ht="23.25" x14ac:dyDescent="0.5">
      <c r="A8" s="60" t="s">
        <v>17</v>
      </c>
      <c r="B8" s="60"/>
      <c r="C8" s="60"/>
      <c r="D8" s="60"/>
      <c r="E8" s="61"/>
      <c r="F8" s="60"/>
      <c r="G8" s="58"/>
      <c r="H8" s="16">
        <v>3</v>
      </c>
      <c r="I8" s="60" t="s">
        <v>18</v>
      </c>
      <c r="J8" s="62">
        <f>[5]ประจำเดือนรวมเช็คไม่ต้องคีย์!BS89</f>
        <v>666265</v>
      </c>
      <c r="K8" s="62">
        <f>+[5]ประจำเดือนรวมเช็คไม่ต้องคีย์!BS91</f>
        <v>4419472.7</v>
      </c>
      <c r="L8" s="2"/>
    </row>
    <row r="9" spans="1:12" ht="23.25" x14ac:dyDescent="0.5">
      <c r="A9" s="60"/>
      <c r="B9" s="63"/>
      <c r="C9" s="60"/>
      <c r="D9" s="60"/>
      <c r="E9" s="61"/>
      <c r="F9" s="60"/>
      <c r="G9" s="58"/>
      <c r="H9" s="16">
        <v>4</v>
      </c>
      <c r="I9" s="60" t="s">
        <v>19</v>
      </c>
      <c r="J9" s="62">
        <f>[5]ประจำเดือนรวมเช็คไม่ต้องคีย์!BT89</f>
        <v>1537571.69</v>
      </c>
      <c r="K9" s="62">
        <f>+[5]ประจำเดือนรวมเช็คไม่ต้องคีย์!BT91</f>
        <v>10883239.35</v>
      </c>
      <c r="L9" s="2"/>
    </row>
    <row r="10" spans="1:12" ht="23.25" x14ac:dyDescent="0.5">
      <c r="A10" s="60" t="s">
        <v>20</v>
      </c>
      <c r="B10" s="60">
        <v>9000000</v>
      </c>
      <c r="C10" s="60">
        <f>[5]ประจำเดือนรวมเช็คไม่ต้องคีย์!B89</f>
        <v>1656394.2899999998</v>
      </c>
      <c r="D10" s="60">
        <f>[5]ประจำเดือนรวมเช็คไม่ต้องคีย์!B91</f>
        <v>8246342.04</v>
      </c>
      <c r="E10" s="61" t="str">
        <f>IF(D10&gt;B10,"+","-")</f>
        <v>-</v>
      </c>
      <c r="F10" s="60">
        <f>ABS(D10-B10)</f>
        <v>753657.96</v>
      </c>
      <c r="G10" s="58"/>
      <c r="H10" s="16"/>
      <c r="I10" s="60"/>
      <c r="J10" s="62"/>
      <c r="K10" s="62"/>
      <c r="L10" s="2"/>
    </row>
    <row r="11" spans="1:12" ht="23.25" x14ac:dyDescent="0.5">
      <c r="A11" s="60" t="s">
        <v>21</v>
      </c>
      <c r="B11" s="60">
        <v>600000000</v>
      </c>
      <c r="C11" s="60">
        <f>[5]ประจำเดือนรวมเช็คไม่ต้องคีย์!C89</f>
        <v>164422265.61000001</v>
      </c>
      <c r="D11" s="60">
        <f>[5]ประจำเดือนรวมเช็คไม่ต้องคีย์!C91</f>
        <v>1002247771.7900001</v>
      </c>
      <c r="E11" s="61" t="str">
        <f t="shared" ref="E11:E17" si="0">IF(D11&gt;B11,"+","-")</f>
        <v>+</v>
      </c>
      <c r="F11" s="60">
        <f t="shared" ref="F11:F17" si="1">ABS(D11-B11)</f>
        <v>402247771.79000008</v>
      </c>
      <c r="G11" s="58"/>
      <c r="H11" s="19"/>
      <c r="I11" s="20"/>
      <c r="J11" s="20"/>
      <c r="K11" s="20"/>
      <c r="L11" s="21"/>
    </row>
    <row r="12" spans="1:12" ht="23.25" x14ac:dyDescent="0.5">
      <c r="A12" s="60" t="s">
        <v>22</v>
      </c>
      <c r="B12" s="60">
        <v>1000000000</v>
      </c>
      <c r="C12" s="60">
        <f>[5]ประจำเดือนรวมเช็คไม่ต้องคีย์!D89</f>
        <v>38491332.140000001</v>
      </c>
      <c r="D12" s="60">
        <f>[5]ประจำเดือนรวมเช็คไม่ต้องคีย์!D91</f>
        <v>64744709.649999999</v>
      </c>
      <c r="E12" s="61" t="str">
        <f t="shared" si="0"/>
        <v>-</v>
      </c>
      <c r="F12" s="60">
        <f t="shared" si="1"/>
        <v>935255290.35000002</v>
      </c>
      <c r="G12" s="58"/>
      <c r="H12" s="16"/>
      <c r="I12" s="60"/>
      <c r="J12" s="62"/>
      <c r="K12" s="62"/>
      <c r="L12" s="2"/>
    </row>
    <row r="13" spans="1:12" ht="23.25" x14ac:dyDescent="0.5">
      <c r="A13" s="60" t="s">
        <v>23</v>
      </c>
      <c r="B13" s="60">
        <v>1000000</v>
      </c>
      <c r="C13" s="60">
        <f>[5]ประจำเดือนรวมเช็คไม่ต้องคีย์!E89</f>
        <v>81752</v>
      </c>
      <c r="D13" s="60">
        <f>[5]ประจำเดือนรวมเช็คไม่ต้องคีย์!E91</f>
        <v>279082</v>
      </c>
      <c r="E13" s="61" t="str">
        <f t="shared" si="0"/>
        <v>-</v>
      </c>
      <c r="F13" s="60">
        <f t="shared" si="1"/>
        <v>720918</v>
      </c>
      <c r="G13" s="58"/>
      <c r="H13" s="7"/>
      <c r="I13" s="60"/>
      <c r="J13" s="62"/>
      <c r="K13" s="62"/>
      <c r="L13" s="2"/>
    </row>
    <row r="14" spans="1:12" ht="24" thickBot="1" x14ac:dyDescent="0.55000000000000004">
      <c r="A14" s="60" t="s">
        <v>24</v>
      </c>
      <c r="B14" s="60">
        <v>240000000</v>
      </c>
      <c r="C14" s="60">
        <f>[5]ประจำเดือนรวมเช็คไม่ต้องคีย์!F89</f>
        <v>18082647.920000002</v>
      </c>
      <c r="D14" s="60">
        <f>[5]ประจำเดือนรวมเช็คไม่ต้องคีย์!F91</f>
        <v>71822711.719999999</v>
      </c>
      <c r="E14" s="61" t="str">
        <f t="shared" si="0"/>
        <v>-</v>
      </c>
      <c r="F14" s="60">
        <f t="shared" si="1"/>
        <v>168177288.28</v>
      </c>
      <c r="G14" s="58"/>
      <c r="H14" s="64"/>
      <c r="I14" s="65" t="s">
        <v>25</v>
      </c>
      <c r="J14" s="66">
        <f>SUM(J6:J13)</f>
        <v>12455666.229999999</v>
      </c>
      <c r="K14" s="66">
        <f>SUM(K6:K13)</f>
        <v>198649802.38</v>
      </c>
      <c r="L14" s="21"/>
    </row>
    <row r="15" spans="1:12" ht="24" thickTop="1" x14ac:dyDescent="0.5">
      <c r="A15" s="60" t="s">
        <v>26</v>
      </c>
      <c r="B15" s="60">
        <v>50000000</v>
      </c>
      <c r="C15" s="60">
        <f>[5]ประจำเดือนรวมเช็คไม่ต้องคีย์!G89</f>
        <v>2510602.5</v>
      </c>
      <c r="D15" s="60">
        <f>[5]ประจำเดือนรวมเช็คไม่ต้องคีย์!G91</f>
        <v>7943962.75</v>
      </c>
      <c r="E15" s="61" t="str">
        <f t="shared" si="0"/>
        <v>-</v>
      </c>
      <c r="F15" s="60">
        <f t="shared" si="1"/>
        <v>42056037.25</v>
      </c>
      <c r="G15" s="58"/>
      <c r="H15" s="2"/>
      <c r="I15" s="2"/>
      <c r="J15" s="2"/>
      <c r="K15" s="2"/>
      <c r="L15" s="2"/>
    </row>
    <row r="16" spans="1:12" ht="23.25" x14ac:dyDescent="0.5">
      <c r="A16" s="60" t="s">
        <v>27</v>
      </c>
      <c r="B16" s="67">
        <v>14000000000</v>
      </c>
      <c r="C16" s="60">
        <f>[5]ประจำเดือนรวมเช็คไม่ต้องคีย์!H89</f>
        <v>0</v>
      </c>
      <c r="D16" s="60">
        <f>[5]ประจำเดือนรวมเช็คไม่ต้องคีย์!H89</f>
        <v>0</v>
      </c>
      <c r="E16" s="61" t="str">
        <f>IF(D16&gt;B16,"+","-")</f>
        <v>-</v>
      </c>
      <c r="F16" s="60">
        <f>ABS(D16-B16)</f>
        <v>14000000000</v>
      </c>
      <c r="G16" s="58"/>
      <c r="H16" s="21"/>
      <c r="I16" s="21"/>
      <c r="J16" s="2"/>
      <c r="K16" s="58"/>
      <c r="L16" s="2"/>
    </row>
    <row r="17" spans="1:12" ht="23.25" x14ac:dyDescent="0.5">
      <c r="A17" s="60" t="s">
        <v>28</v>
      </c>
      <c r="B17" s="68">
        <f>SUM(B9:B16)</f>
        <v>15900000000</v>
      </c>
      <c r="C17" s="68">
        <f>SUM(C9:C16)</f>
        <v>225244994.46000004</v>
      </c>
      <c r="D17" s="68">
        <f>SUM(D9:D16)</f>
        <v>1155284579.95</v>
      </c>
      <c r="E17" s="69" t="str">
        <f t="shared" si="0"/>
        <v>-</v>
      </c>
      <c r="F17" s="68">
        <f t="shared" si="1"/>
        <v>14744715420.049999</v>
      </c>
      <c r="G17" s="58"/>
      <c r="H17" s="5"/>
      <c r="I17" s="2"/>
      <c r="J17" s="2"/>
      <c r="K17" s="2"/>
      <c r="L17" s="2"/>
    </row>
    <row r="18" spans="1:12" ht="23.25" x14ac:dyDescent="0.5">
      <c r="A18" s="60" t="s">
        <v>29</v>
      </c>
      <c r="B18" s="56"/>
      <c r="C18" s="56"/>
      <c r="D18" s="56"/>
      <c r="E18" s="57"/>
      <c r="F18" s="56"/>
      <c r="G18" s="58"/>
      <c r="H18" s="5"/>
      <c r="I18" s="2"/>
      <c r="J18" s="2"/>
      <c r="K18" s="2"/>
      <c r="L18" s="2"/>
    </row>
    <row r="19" spans="1:12" ht="23.25" x14ac:dyDescent="0.5">
      <c r="A19" s="60" t="s">
        <v>30</v>
      </c>
      <c r="B19" s="63">
        <v>27700000000</v>
      </c>
      <c r="C19" s="60">
        <f>[5]ประจำเดือนรวมเช็คไม่ต้องคีย์!I89</f>
        <v>2649291338.0500002</v>
      </c>
      <c r="D19" s="60">
        <f>[5]ประจำเดือนรวมเช็คไม่ต้องคีย์!I91</f>
        <v>9988452172.2700005</v>
      </c>
      <c r="E19" s="61" t="str">
        <f t="shared" ref="E19:E29" si="2">IF(D19&gt;B19,"+","-")</f>
        <v>-</v>
      </c>
      <c r="F19" s="60">
        <f t="shared" ref="F19:F29" si="3">ABS(D19-B19)</f>
        <v>17711547827.73</v>
      </c>
      <c r="G19" s="58"/>
      <c r="H19" s="5"/>
      <c r="I19" s="2"/>
      <c r="J19" s="2"/>
      <c r="K19" s="2"/>
      <c r="L19" s="21"/>
    </row>
    <row r="20" spans="1:12" ht="23.25" x14ac:dyDescent="0.5">
      <c r="A20" s="60" t="s">
        <v>31</v>
      </c>
      <c r="B20" s="63">
        <v>13400000000</v>
      </c>
      <c r="C20" s="60">
        <f>[5]ประจำเดือนรวมเช็คไม่ต้องคีย์!J89</f>
        <v>1171081319.6999998</v>
      </c>
      <c r="D20" s="60">
        <f>[5]ประจำเดือนรวมเช็คไม่ต้องคีย์!J91</f>
        <v>6678968560.5699997</v>
      </c>
      <c r="E20" s="70" t="str">
        <f t="shared" si="2"/>
        <v>-</v>
      </c>
      <c r="F20" s="60">
        <f t="shared" si="3"/>
        <v>6721031439.4300003</v>
      </c>
      <c r="G20" s="58"/>
      <c r="H20" s="2"/>
      <c r="I20" s="2"/>
      <c r="J20" s="2"/>
      <c r="K20" s="2"/>
      <c r="L20" s="29"/>
    </row>
    <row r="21" spans="1:12" ht="23.25" x14ac:dyDescent="0.5">
      <c r="A21" s="60" t="s">
        <v>32</v>
      </c>
      <c r="B21" s="63">
        <v>0</v>
      </c>
      <c r="C21" s="60">
        <f>[5]ประจำเดือนรวมเช็คไม่ต้องคีย์!K89</f>
        <v>0</v>
      </c>
      <c r="D21" s="60">
        <f>[5]ประจำเดือนรวมเช็คไม่ต้องคีย์!K91</f>
        <v>0</v>
      </c>
      <c r="E21" s="61" t="str">
        <f t="shared" si="2"/>
        <v>-</v>
      </c>
      <c r="F21" s="60">
        <f t="shared" si="3"/>
        <v>0</v>
      </c>
      <c r="G21" s="58"/>
      <c r="H21" s="30"/>
      <c r="I21" s="30"/>
      <c r="J21" s="30"/>
      <c r="K21" s="30"/>
      <c r="L21" s="29"/>
    </row>
    <row r="22" spans="1:12" ht="23.25" x14ac:dyDescent="0.5">
      <c r="A22" s="60" t="s">
        <v>33</v>
      </c>
      <c r="B22" s="63">
        <v>4400000000</v>
      </c>
      <c r="C22" s="60">
        <f>[5]ประจำเดือนรวมเช็คไม่ต้องคีย์!L89</f>
        <v>383204772.75</v>
      </c>
      <c r="D22" s="60">
        <f>[5]ประจำเดือนรวมเช็คไม่ต้องคีย์!L91</f>
        <v>1653852034.0699999</v>
      </c>
      <c r="E22" s="61" t="str">
        <f t="shared" si="2"/>
        <v>-</v>
      </c>
      <c r="F22" s="60">
        <f t="shared" si="3"/>
        <v>2746147965.9300003</v>
      </c>
      <c r="G22" s="58"/>
      <c r="H22" s="2"/>
      <c r="I22" s="2"/>
      <c r="J22" s="2"/>
      <c r="K22" s="2"/>
      <c r="L22" s="29"/>
    </row>
    <row r="23" spans="1:12" ht="23.25" x14ac:dyDescent="0.5">
      <c r="A23" s="60" t="s">
        <v>34</v>
      </c>
      <c r="B23" s="71">
        <v>13200000000</v>
      </c>
      <c r="C23" s="60">
        <f>[5]ประจำเดือนรวมเช็คไม่ต้องคีย์!M89</f>
        <v>0</v>
      </c>
      <c r="D23" s="72">
        <f>[5]ประจำเดือนรวมเช็คไม่ต้องคีย์!M91</f>
        <v>5412522814</v>
      </c>
      <c r="E23" s="61" t="str">
        <f t="shared" si="2"/>
        <v>-</v>
      </c>
      <c r="F23" s="73">
        <f t="shared" si="3"/>
        <v>7787477186</v>
      </c>
      <c r="G23" s="58"/>
      <c r="H23" s="2"/>
      <c r="I23" s="2"/>
      <c r="J23" s="2"/>
      <c r="K23" s="2"/>
      <c r="L23" s="29"/>
    </row>
    <row r="24" spans="1:12" ht="23.25" x14ac:dyDescent="0.5">
      <c r="A24" s="19" t="s">
        <v>35</v>
      </c>
      <c r="B24" s="71"/>
      <c r="C24" s="60"/>
      <c r="D24" s="72"/>
      <c r="E24" s="61"/>
      <c r="F24" s="73"/>
      <c r="G24" s="74"/>
      <c r="H24" s="21"/>
      <c r="I24" s="21"/>
      <c r="J24" s="21"/>
      <c r="K24" s="21"/>
      <c r="L24" s="35"/>
    </row>
    <row r="25" spans="1:12" ht="23.25" x14ac:dyDescent="0.5">
      <c r="A25" s="60" t="s">
        <v>36</v>
      </c>
      <c r="B25" s="63">
        <v>3670000000</v>
      </c>
      <c r="C25" s="60">
        <f>[5]ประจำเดือนรวมเช็คไม่ต้องคีย์!N89</f>
        <v>187856896.10999998</v>
      </c>
      <c r="D25" s="60">
        <f>[5]ประจำเดือนรวมเช็คไม่ต้องคีย์!N91</f>
        <v>1248428221.8599999</v>
      </c>
      <c r="E25" s="61" t="str">
        <f>IF(D25&gt;B25,"+","-")</f>
        <v>-</v>
      </c>
      <c r="F25" s="60">
        <f>ABS(D25-B25)</f>
        <v>2421571778.1400003</v>
      </c>
      <c r="G25" s="58"/>
      <c r="H25" s="2"/>
      <c r="I25" s="2"/>
      <c r="J25" s="2"/>
      <c r="K25" s="2"/>
      <c r="L25" s="2"/>
    </row>
    <row r="26" spans="1:12" ht="23.25" x14ac:dyDescent="0.5">
      <c r="A26" s="60" t="s">
        <v>37</v>
      </c>
      <c r="B26" s="60">
        <v>4600000</v>
      </c>
      <c r="C26" s="60">
        <f>[5]ประจำเดือนรวมเช็คไม่ต้องคีย์!O89</f>
        <v>639211.5</v>
      </c>
      <c r="D26" s="60">
        <f>[5]ประจำเดือนรวมเช็คไม่ต้องคีย์!O91</f>
        <v>1686434.5</v>
      </c>
      <c r="E26" s="61" t="str">
        <f>IF(D26&gt;B26,"+","-")</f>
        <v>-</v>
      </c>
      <c r="F26" s="60">
        <f>ABS(D26-B26)</f>
        <v>2913565.5</v>
      </c>
      <c r="G26" s="58"/>
      <c r="H26" s="2"/>
      <c r="I26" s="2"/>
      <c r="J26" s="2"/>
      <c r="K26" s="2"/>
      <c r="L26" s="2"/>
    </row>
    <row r="27" spans="1:12" ht="23.25" x14ac:dyDescent="0.5">
      <c r="A27" s="60" t="s">
        <v>38</v>
      </c>
      <c r="B27" s="60">
        <v>400000</v>
      </c>
      <c r="C27" s="60">
        <f>[5]ประจำเดือนรวมเช็คไม่ต้องคีย์!P89</f>
        <v>14080</v>
      </c>
      <c r="D27" s="60">
        <f>[5]ประจำเดือนรวมเช็คไม่ต้องคีย์!P91</f>
        <v>111870</v>
      </c>
      <c r="E27" s="61" t="str">
        <f>IF(D27&gt;B27,"+","-")</f>
        <v>-</v>
      </c>
      <c r="F27" s="60">
        <f>ABS(D27-B27)</f>
        <v>288130</v>
      </c>
      <c r="G27" s="58"/>
      <c r="H27" s="2"/>
      <c r="I27" s="2"/>
      <c r="J27" s="2"/>
      <c r="K27" s="2"/>
      <c r="L27" s="2"/>
    </row>
    <row r="28" spans="1:12" ht="23.25" x14ac:dyDescent="0.5">
      <c r="A28" s="60" t="s">
        <v>39</v>
      </c>
      <c r="B28" s="60">
        <v>125000000</v>
      </c>
      <c r="C28" s="60">
        <f>[5]ประจำเดือนรวมเช็คไม่ต้องคีย์!Q89</f>
        <v>10164620</v>
      </c>
      <c r="D28" s="60">
        <f>[5]ประจำเดือนรวมเช็คไม่ต้องคีย์!Q91</f>
        <v>47063688.75</v>
      </c>
      <c r="E28" s="61" t="str">
        <f>IF(D28&gt;B28,"+","-")</f>
        <v>-</v>
      </c>
      <c r="F28" s="60">
        <f>ABS(D28-B28)</f>
        <v>77936311.25</v>
      </c>
      <c r="G28" s="58"/>
      <c r="H28" s="2"/>
      <c r="I28" s="2"/>
      <c r="J28" s="2"/>
      <c r="K28" s="2"/>
      <c r="L28" s="2"/>
    </row>
    <row r="29" spans="1:12" ht="23.25" x14ac:dyDescent="0.5">
      <c r="A29" s="60" t="s">
        <v>40</v>
      </c>
      <c r="B29" s="75">
        <f>SUM(B19:B28)</f>
        <v>62500000000</v>
      </c>
      <c r="C29" s="75">
        <f>SUM(C19:C28)</f>
        <v>4402252238.1099997</v>
      </c>
      <c r="D29" s="75">
        <f>SUM(D19:D28)</f>
        <v>25031085796.02</v>
      </c>
      <c r="E29" s="69" t="str">
        <f t="shared" si="2"/>
        <v>-</v>
      </c>
      <c r="F29" s="68">
        <f t="shared" si="3"/>
        <v>37468914203.979996</v>
      </c>
      <c r="G29" s="58"/>
      <c r="H29" s="2"/>
      <c r="I29" s="2"/>
      <c r="J29" s="2"/>
      <c r="K29" s="2"/>
      <c r="L29" s="2"/>
    </row>
    <row r="30" spans="1:12" ht="23.25" x14ac:dyDescent="0.5">
      <c r="A30" s="76" t="s">
        <v>41</v>
      </c>
      <c r="B30" s="77">
        <f>+B17+B29</f>
        <v>78400000000</v>
      </c>
      <c r="C30" s="77">
        <f>+C17+C29</f>
        <v>4627497232.5699997</v>
      </c>
      <c r="D30" s="77">
        <f>+D17+D29</f>
        <v>26186370375.970001</v>
      </c>
      <c r="E30" s="78" t="str">
        <f>IF(D30&gt;B30,"+","-")</f>
        <v>-</v>
      </c>
      <c r="F30" s="77">
        <f>ABS(D30-B30)</f>
        <v>52213629624.029999</v>
      </c>
      <c r="G30" s="58"/>
      <c r="H30" s="2"/>
      <c r="I30" s="2"/>
      <c r="J30" s="2"/>
      <c r="K30" s="2"/>
      <c r="L30" s="2"/>
    </row>
    <row r="31" spans="1:12" ht="23.25" x14ac:dyDescent="0.5">
      <c r="A31" s="60" t="s">
        <v>42</v>
      </c>
      <c r="B31" s="56"/>
      <c r="C31" s="56"/>
      <c r="D31" s="56"/>
      <c r="E31" s="57"/>
      <c r="F31" s="56"/>
      <c r="G31" s="58"/>
      <c r="H31" s="2"/>
      <c r="I31" s="2"/>
      <c r="J31" s="2"/>
      <c r="K31" s="2"/>
      <c r="L31" s="2"/>
    </row>
    <row r="32" spans="1:12" ht="23.25" x14ac:dyDescent="0.5">
      <c r="A32" s="60" t="s">
        <v>43</v>
      </c>
      <c r="B32" s="60"/>
      <c r="C32" s="60"/>
      <c r="D32" s="60"/>
      <c r="E32" s="61"/>
      <c r="F32" s="60"/>
      <c r="G32" s="58"/>
      <c r="H32" s="2"/>
      <c r="I32" s="2"/>
      <c r="J32" s="2"/>
      <c r="K32" s="2"/>
      <c r="L32" s="2"/>
    </row>
    <row r="33" spans="1:12" ht="23.25" x14ac:dyDescent="0.5">
      <c r="A33" s="60" t="s">
        <v>44</v>
      </c>
      <c r="B33" s="60">
        <v>1700000000</v>
      </c>
      <c r="C33" s="60">
        <f>[5]ประจำเดือนรวมเช็คไม่ต้องคีย์!S89</f>
        <v>54229420</v>
      </c>
      <c r="D33" s="60">
        <f>[5]ประจำเดือนรวมเช็คไม่ต้องคีย์!S91</f>
        <v>187759523.53999999</v>
      </c>
      <c r="E33" s="61" t="str">
        <f t="shared" ref="E33:E39" si="4">IF(D33&gt;B33,"+","-")</f>
        <v>-</v>
      </c>
      <c r="F33" s="60">
        <f t="shared" ref="F33:F39" si="5">ABS(D33-B33)</f>
        <v>1512240476.46</v>
      </c>
      <c r="G33" s="58"/>
      <c r="H33" s="46"/>
      <c r="I33" s="2"/>
      <c r="J33" s="2"/>
      <c r="K33" s="2"/>
      <c r="L33" s="21"/>
    </row>
    <row r="34" spans="1:12" ht="23.25" x14ac:dyDescent="0.5">
      <c r="A34" s="60" t="s">
        <v>45</v>
      </c>
      <c r="B34" s="60">
        <v>39800000</v>
      </c>
      <c r="C34" s="60">
        <f>[5]ประจำเดือนรวมเช็คไม่ต้องคีย์!T89</f>
        <v>3503830</v>
      </c>
      <c r="D34" s="60">
        <f>[5]ประจำเดือนรวมเช็คไม่ต้องคีย์!T91</f>
        <v>12464980</v>
      </c>
      <c r="E34" s="61" t="str">
        <f t="shared" si="4"/>
        <v>-</v>
      </c>
      <c r="F34" s="60">
        <f t="shared" si="5"/>
        <v>27335020</v>
      </c>
      <c r="G34" s="58"/>
      <c r="H34" s="2"/>
      <c r="I34" s="2"/>
      <c r="J34" s="2"/>
      <c r="K34" s="2"/>
      <c r="L34" s="2"/>
    </row>
    <row r="35" spans="1:12" ht="23.25" x14ac:dyDescent="0.5">
      <c r="A35" s="60" t="s">
        <v>46</v>
      </c>
      <c r="B35" s="60">
        <v>60000000</v>
      </c>
      <c r="C35" s="60">
        <f>[5]ประจำเดือนรวมเช็คไม่ต้องคีย์!U89</f>
        <v>2764099.75</v>
      </c>
      <c r="D35" s="60">
        <f>[5]ประจำเดือนรวมเช็คไม่ต้องคีย์!U91</f>
        <v>14323707.74</v>
      </c>
      <c r="E35" s="61" t="str">
        <f t="shared" si="4"/>
        <v>-</v>
      </c>
      <c r="F35" s="60">
        <f t="shared" si="5"/>
        <v>45676292.259999998</v>
      </c>
      <c r="G35" s="58"/>
      <c r="H35" s="2"/>
      <c r="I35" s="2"/>
      <c r="J35" s="2"/>
      <c r="K35" s="2"/>
      <c r="L35" s="2"/>
    </row>
    <row r="36" spans="1:12" ht="23.25" x14ac:dyDescent="0.5">
      <c r="A36" s="60" t="s">
        <v>47</v>
      </c>
      <c r="B36" s="60">
        <v>60000000</v>
      </c>
      <c r="C36" s="60">
        <f>[5]ประจำเดือนรวมเช็คไม่ต้องคีย์!V89</f>
        <v>6282602.5700000003</v>
      </c>
      <c r="D36" s="60">
        <f>[5]ประจำเดือนรวมเช็คไม่ต้องคีย์!V91</f>
        <v>22270369.029999997</v>
      </c>
      <c r="E36" s="61" t="str">
        <f t="shared" si="4"/>
        <v>-</v>
      </c>
      <c r="F36" s="60">
        <f t="shared" si="5"/>
        <v>37729630.969999999</v>
      </c>
      <c r="G36" s="58"/>
      <c r="H36" s="2"/>
      <c r="I36" s="2"/>
      <c r="J36" s="2"/>
      <c r="K36" s="2"/>
      <c r="L36" s="21"/>
    </row>
    <row r="37" spans="1:12" ht="23.25" x14ac:dyDescent="0.5">
      <c r="A37" s="60" t="s">
        <v>48</v>
      </c>
      <c r="B37" s="60">
        <v>10000</v>
      </c>
      <c r="C37" s="60">
        <f>[5]ประจำเดือนรวมเช็คไม่ต้องคีย์!W89</f>
        <v>400</v>
      </c>
      <c r="D37" s="60">
        <f>[5]ประจำเดือนรวมเช็คไม่ต้องคีย์!W91</f>
        <v>600</v>
      </c>
      <c r="E37" s="61" t="str">
        <f t="shared" si="4"/>
        <v>-</v>
      </c>
      <c r="F37" s="60">
        <f t="shared" si="5"/>
        <v>9400</v>
      </c>
      <c r="G37" s="58"/>
      <c r="H37" s="2"/>
      <c r="I37" s="2"/>
      <c r="J37" s="2"/>
      <c r="K37" s="2"/>
      <c r="L37" s="2"/>
    </row>
    <row r="38" spans="1:12" ht="23.25" x14ac:dyDescent="0.5">
      <c r="A38" s="60" t="s">
        <v>49</v>
      </c>
      <c r="B38" s="60">
        <v>79000000</v>
      </c>
      <c r="C38" s="60">
        <f>[5]ประจำเดือนรวมเช็คไม่ต้องคีย์!X89</f>
        <v>7601665</v>
      </c>
      <c r="D38" s="60">
        <f>[5]ประจำเดือนรวมเช็คไม่ต้องคีย์!X91</f>
        <v>27176487</v>
      </c>
      <c r="E38" s="61" t="str">
        <f t="shared" si="4"/>
        <v>-</v>
      </c>
      <c r="F38" s="60">
        <f t="shared" si="5"/>
        <v>51823513</v>
      </c>
      <c r="G38" s="58"/>
      <c r="H38" s="2"/>
      <c r="I38" s="2"/>
      <c r="J38" s="2"/>
      <c r="K38" s="2"/>
      <c r="L38" s="2"/>
    </row>
    <row r="39" spans="1:12" ht="23.25" x14ac:dyDescent="0.5">
      <c r="A39" s="60" t="s">
        <v>50</v>
      </c>
      <c r="B39" s="40">
        <v>900000</v>
      </c>
      <c r="C39" s="60">
        <f>+[5]ประจำเดือนรวมเช็คไม่ต้องคีย์!Y89</f>
        <v>72940</v>
      </c>
      <c r="D39" s="60">
        <f>[5]ประจำเดือนรวมเช็คไม่ต้องคีย์!Y91</f>
        <v>267560</v>
      </c>
      <c r="E39" s="61" t="str">
        <f t="shared" si="4"/>
        <v>-</v>
      </c>
      <c r="F39" s="60">
        <f t="shared" si="5"/>
        <v>632440</v>
      </c>
      <c r="G39" s="58"/>
      <c r="H39" s="2"/>
      <c r="I39" s="2"/>
      <c r="J39" s="2"/>
      <c r="K39" s="2"/>
      <c r="L39" s="2"/>
    </row>
    <row r="40" spans="1:12" ht="23.25" x14ac:dyDescent="0.5">
      <c r="A40" s="60" t="s">
        <v>51</v>
      </c>
      <c r="B40" s="41">
        <v>15000000</v>
      </c>
      <c r="C40" s="60">
        <f>+[5]ประจำเดือนรวมเช็คไม่ต้องคีย์!Z89</f>
        <v>926050</v>
      </c>
      <c r="D40" s="60">
        <f>[5]ประจำเดือนรวมเช็คไม่ต้องคีย์!Z91</f>
        <v>3910600</v>
      </c>
      <c r="E40" s="61" t="str">
        <f>IF(D40&gt;B40,"+","-")</f>
        <v>-</v>
      </c>
      <c r="F40" s="60">
        <f>ABS(D40-B40)</f>
        <v>11089400</v>
      </c>
      <c r="G40" s="58"/>
      <c r="H40" s="2"/>
      <c r="I40" s="2"/>
      <c r="J40" s="2"/>
      <c r="K40" s="2"/>
      <c r="L40" s="2"/>
    </row>
    <row r="41" spans="1:12" ht="23.25" x14ac:dyDescent="0.5">
      <c r="A41" s="60" t="s">
        <v>52</v>
      </c>
      <c r="B41" s="60">
        <v>200000</v>
      </c>
      <c r="C41" s="60">
        <f>+[5]ประจำเดือนรวมเช็คไม่ต้องคีย์!AA89</f>
        <v>0</v>
      </c>
      <c r="D41" s="60">
        <f>+[5]ประจำเดือนรวมเช็คไม่ต้องคีย์!AA91</f>
        <v>7000</v>
      </c>
      <c r="E41" s="61" t="str">
        <f t="shared" ref="E41:E49" si="6">IF(D41&gt;B41,"+","-")</f>
        <v>-</v>
      </c>
      <c r="F41" s="60">
        <f t="shared" ref="F41:F49" si="7">ABS(D41-B41)</f>
        <v>193000</v>
      </c>
      <c r="G41" s="58"/>
      <c r="H41" s="2"/>
      <c r="I41" s="2"/>
      <c r="J41" s="2"/>
      <c r="K41" s="2"/>
      <c r="L41" s="21"/>
    </row>
    <row r="42" spans="1:12" ht="23.25" x14ac:dyDescent="0.5">
      <c r="A42" s="60" t="s">
        <v>53</v>
      </c>
      <c r="B42" s="60">
        <v>90000</v>
      </c>
      <c r="C42" s="60">
        <f>+[5]ประจำเดือนรวมเช็คไม่ต้องคีย์!AB89</f>
        <v>1625</v>
      </c>
      <c r="D42" s="60">
        <f>+[5]ประจำเดือนรวมเช็คไม่ต้องคีย์!AB91</f>
        <v>18000</v>
      </c>
      <c r="E42" s="61" t="str">
        <f t="shared" si="6"/>
        <v>-</v>
      </c>
      <c r="F42" s="60">
        <f t="shared" si="7"/>
        <v>72000</v>
      </c>
      <c r="G42" s="58"/>
      <c r="H42" s="2"/>
      <c r="I42" s="2"/>
      <c r="J42" s="2"/>
      <c r="K42" s="2"/>
      <c r="L42" s="21"/>
    </row>
    <row r="43" spans="1:12" ht="23.25" x14ac:dyDescent="0.5">
      <c r="A43" s="60" t="s">
        <v>54</v>
      </c>
      <c r="B43" s="60"/>
      <c r="C43" s="60">
        <f>+[5]ประจำเดือนรวมเช็คไม่ต้องคีย์!AC89</f>
        <v>0</v>
      </c>
      <c r="D43" s="60">
        <f>+[5]ประจำเดือนรวมเช็คไม่ต้องคีย์!AC91</f>
        <v>0</v>
      </c>
      <c r="E43" s="61" t="str">
        <f t="shared" si="6"/>
        <v>-</v>
      </c>
      <c r="F43" s="60">
        <f t="shared" si="7"/>
        <v>0</v>
      </c>
      <c r="G43" s="58"/>
      <c r="H43" s="2"/>
      <c r="I43" s="2"/>
      <c r="J43" s="2"/>
      <c r="K43" s="2"/>
      <c r="L43" s="21"/>
    </row>
    <row r="44" spans="1:12" ht="23.25" x14ac:dyDescent="0.5">
      <c r="A44" s="60" t="s">
        <v>55</v>
      </c>
      <c r="B44" s="60"/>
      <c r="C44" s="60">
        <f>+[5]ประจำเดือนรวมเช็คไม่ต้องคีย์!AD89</f>
        <v>0</v>
      </c>
      <c r="D44" s="60">
        <f>+[5]ประจำเดือนรวมเช็คไม่ต้องคีย์!AD91</f>
        <v>0</v>
      </c>
      <c r="E44" s="61" t="str">
        <f t="shared" si="6"/>
        <v>-</v>
      </c>
      <c r="F44" s="60">
        <f t="shared" si="7"/>
        <v>0</v>
      </c>
      <c r="G44" s="58"/>
      <c r="H44" s="2"/>
      <c r="I44" s="2"/>
      <c r="J44" s="2"/>
      <c r="K44" s="2"/>
      <c r="L44" s="21"/>
    </row>
    <row r="45" spans="1:12" ht="23.25" x14ac:dyDescent="0.5">
      <c r="A45" s="60" t="s">
        <v>56</v>
      </c>
      <c r="B45" s="60"/>
      <c r="C45" s="60">
        <f>+[5]ประจำเดือนรวมเช็คไม่ต้องคีย์!AE89</f>
        <v>0</v>
      </c>
      <c r="D45" s="60">
        <f>+[5]ประจำเดือนรวมเช็คไม่ต้องคีย์!AE91</f>
        <v>0</v>
      </c>
      <c r="E45" s="61" t="str">
        <f t="shared" si="6"/>
        <v>-</v>
      </c>
      <c r="F45" s="60">
        <f t="shared" si="7"/>
        <v>0</v>
      </c>
      <c r="G45" s="58"/>
      <c r="H45" s="2"/>
      <c r="I45" s="2"/>
      <c r="J45" s="2"/>
      <c r="K45" s="2"/>
      <c r="L45" s="21"/>
    </row>
    <row r="46" spans="1:12" ht="23.25" x14ac:dyDescent="0.5">
      <c r="A46" s="60" t="s">
        <v>57</v>
      </c>
      <c r="B46" s="60"/>
      <c r="C46" s="60">
        <f>+[5]ประจำเดือนรวมเช็คไม่ต้องคีย์!AF89</f>
        <v>0</v>
      </c>
      <c r="D46" s="60">
        <f>+[5]ประจำเดือนรวมเช็คไม่ต้องคีย์!AF91</f>
        <v>0</v>
      </c>
      <c r="E46" s="61" t="str">
        <f t="shared" si="6"/>
        <v>-</v>
      </c>
      <c r="F46" s="60">
        <f t="shared" si="7"/>
        <v>0</v>
      </c>
      <c r="G46" s="58"/>
      <c r="H46" s="2"/>
      <c r="I46" s="2"/>
      <c r="J46" s="2"/>
      <c r="K46" s="2"/>
      <c r="L46" s="21"/>
    </row>
    <row r="47" spans="1:12" ht="23.25" x14ac:dyDescent="0.5">
      <c r="A47" s="60" t="s">
        <v>58</v>
      </c>
      <c r="B47" s="60"/>
      <c r="C47" s="60">
        <f>+[5]ประจำเดือนรวมเช็คไม่ต้องคีย์!AG89</f>
        <v>0</v>
      </c>
      <c r="D47" s="60">
        <f>+[5]ประจำเดือนรวมเช็คไม่ต้องคีย์!AG91</f>
        <v>0</v>
      </c>
      <c r="E47" s="61" t="str">
        <f t="shared" si="6"/>
        <v>-</v>
      </c>
      <c r="F47" s="60">
        <f t="shared" si="7"/>
        <v>0</v>
      </c>
      <c r="G47" s="58"/>
      <c r="H47" s="2"/>
      <c r="I47" s="2"/>
      <c r="J47" s="2"/>
      <c r="K47" s="2"/>
      <c r="L47" s="21"/>
    </row>
    <row r="48" spans="1:12" ht="23.25" x14ac:dyDescent="0.5">
      <c r="A48" s="60" t="s">
        <v>59</v>
      </c>
      <c r="B48" s="60"/>
      <c r="C48" s="60">
        <f>+[5]ประจำเดือนรวมเช็คไม่ต้องคีย์!AH89</f>
        <v>0</v>
      </c>
      <c r="D48" s="60">
        <f>+[5]ประจำเดือนรวมเช็คไม่ต้องคีย์!AH91</f>
        <v>0</v>
      </c>
      <c r="E48" s="61" t="str">
        <f t="shared" si="6"/>
        <v>-</v>
      </c>
      <c r="F48" s="60">
        <f t="shared" si="7"/>
        <v>0</v>
      </c>
      <c r="G48" s="58"/>
      <c r="H48" s="2"/>
      <c r="I48" s="2"/>
      <c r="J48" s="2"/>
      <c r="K48" s="2"/>
      <c r="L48" s="21"/>
    </row>
    <row r="49" spans="1:12" ht="23.25" x14ac:dyDescent="0.5">
      <c r="A49" s="60" t="s">
        <v>60</v>
      </c>
      <c r="B49" s="68">
        <f>SUM(B41:B48,B33:B40)</f>
        <v>1955000000</v>
      </c>
      <c r="C49" s="68">
        <f>SUM(C33:C42)</f>
        <v>75382632.319999993</v>
      </c>
      <c r="D49" s="68">
        <f>SUM(D33:D42)</f>
        <v>268198827.31</v>
      </c>
      <c r="E49" s="69" t="str">
        <f t="shared" si="6"/>
        <v>-</v>
      </c>
      <c r="F49" s="68">
        <f t="shared" si="7"/>
        <v>1686801172.6900001</v>
      </c>
      <c r="G49" s="58"/>
      <c r="H49" s="2"/>
      <c r="I49" s="2"/>
      <c r="J49" s="2"/>
      <c r="K49" s="2"/>
      <c r="L49" s="2"/>
    </row>
    <row r="50" spans="1:12" ht="23.25" x14ac:dyDescent="0.5">
      <c r="A50" s="72"/>
      <c r="B50" s="41"/>
      <c r="C50" s="72"/>
      <c r="D50" s="72"/>
      <c r="E50" s="79"/>
      <c r="F50" s="72"/>
      <c r="G50" s="58"/>
      <c r="H50" s="21"/>
      <c r="I50" s="21"/>
      <c r="J50" s="21"/>
      <c r="K50" s="21"/>
      <c r="L50" s="2"/>
    </row>
    <row r="51" spans="1:12" ht="23.25" x14ac:dyDescent="0.5">
      <c r="A51" s="72"/>
      <c r="B51" s="41"/>
      <c r="C51" s="72"/>
      <c r="D51" s="72"/>
      <c r="E51" s="79"/>
      <c r="F51" s="72"/>
      <c r="G51" s="58"/>
      <c r="H51" s="2"/>
      <c r="I51" s="2"/>
      <c r="J51" s="2"/>
      <c r="K51" s="2"/>
      <c r="L51" s="2"/>
    </row>
    <row r="52" spans="1:12" ht="23.25" x14ac:dyDescent="0.45">
      <c r="A52" s="1" t="s">
        <v>61</v>
      </c>
      <c r="B52" s="1"/>
      <c r="C52" s="1"/>
      <c r="D52" s="1"/>
      <c r="E52" s="1"/>
      <c r="F52" s="1"/>
      <c r="G52" s="58"/>
      <c r="H52" s="2"/>
      <c r="I52" s="2"/>
      <c r="J52" s="2"/>
      <c r="K52" s="2"/>
      <c r="L52" s="2"/>
    </row>
    <row r="53" spans="1:12" ht="23.25" x14ac:dyDescent="0.45">
      <c r="A53" s="1"/>
      <c r="B53" s="1"/>
      <c r="C53" s="1"/>
      <c r="D53" s="1"/>
      <c r="E53" s="1"/>
      <c r="F53" s="1"/>
      <c r="G53" s="58"/>
      <c r="H53" s="2"/>
      <c r="I53" s="2"/>
      <c r="J53" s="2"/>
      <c r="K53" s="2"/>
      <c r="L53" s="2"/>
    </row>
    <row r="54" spans="1:12" ht="23.25" x14ac:dyDescent="0.5">
      <c r="A54" s="4" t="s">
        <v>2</v>
      </c>
      <c r="B54" s="4" t="s">
        <v>3</v>
      </c>
      <c r="C54" s="4" t="s">
        <v>4</v>
      </c>
      <c r="D54" s="4" t="s">
        <v>5</v>
      </c>
      <c r="E54" s="4" t="s">
        <v>6</v>
      </c>
      <c r="F54" s="4" t="s">
        <v>7</v>
      </c>
      <c r="G54" s="58"/>
      <c r="H54" s="2"/>
      <c r="I54" s="2"/>
      <c r="J54" s="2"/>
      <c r="K54" s="2"/>
      <c r="L54" s="21"/>
    </row>
    <row r="55" spans="1:12" ht="23.25" x14ac:dyDescent="0.5">
      <c r="A55" s="7"/>
      <c r="B55" s="7" t="str">
        <f>+B5</f>
        <v>ปี 2563</v>
      </c>
      <c r="C55" s="7"/>
      <c r="D55" s="7"/>
      <c r="E55" s="7" t="s">
        <v>9</v>
      </c>
      <c r="F55" s="7" t="s">
        <v>62</v>
      </c>
      <c r="G55" s="58"/>
      <c r="H55" s="2"/>
      <c r="I55" s="2"/>
      <c r="J55" s="2"/>
      <c r="K55" s="2"/>
      <c r="L55" s="21"/>
    </row>
    <row r="56" spans="1:12" ht="23.25" x14ac:dyDescent="0.5">
      <c r="A56" s="60" t="s">
        <v>63</v>
      </c>
      <c r="B56" s="60"/>
      <c r="C56" s="60"/>
      <c r="D56" s="60"/>
      <c r="E56" s="61"/>
      <c r="F56" s="60"/>
      <c r="G56" s="58"/>
      <c r="H56" s="2"/>
      <c r="I56" s="2"/>
      <c r="J56" s="2"/>
      <c r="K56" s="2"/>
      <c r="L56" s="2"/>
    </row>
    <row r="57" spans="1:12" ht="23.25" x14ac:dyDescent="0.5">
      <c r="A57" s="60" t="s">
        <v>64</v>
      </c>
      <c r="B57" s="60">
        <v>114000000</v>
      </c>
      <c r="C57" s="60">
        <f>[5]ประจำเดือนรวมเช็คไม่ต้องคีย์!AI89</f>
        <v>9944237.1999999993</v>
      </c>
      <c r="D57" s="60">
        <f>[5]ประจำเดือนรวมเช็คไม่ต้องคีย์!AI91</f>
        <v>68410071.700000003</v>
      </c>
      <c r="E57" s="61" t="str">
        <f>IF(D57&gt;B57,"+","-")</f>
        <v>-</v>
      </c>
      <c r="F57" s="60">
        <f>ABS(D57-B57)</f>
        <v>45589928.299999997</v>
      </c>
      <c r="G57" s="58"/>
      <c r="H57" s="2"/>
      <c r="I57" s="2"/>
      <c r="J57" s="2"/>
      <c r="K57" s="2"/>
      <c r="L57" s="2"/>
    </row>
    <row r="58" spans="1:12" ht="23.25" x14ac:dyDescent="0.5">
      <c r="A58" s="60" t="s">
        <v>65</v>
      </c>
      <c r="B58" s="60"/>
      <c r="C58" s="60"/>
      <c r="D58" s="60"/>
      <c r="E58" s="61"/>
      <c r="F58" s="60"/>
      <c r="G58" s="58"/>
      <c r="H58" s="2"/>
      <c r="I58" s="2"/>
      <c r="J58" s="2"/>
      <c r="K58" s="2"/>
      <c r="L58" s="2"/>
    </row>
    <row r="59" spans="1:12" ht="23.25" x14ac:dyDescent="0.5">
      <c r="A59" s="60" t="s">
        <v>66</v>
      </c>
      <c r="B59" s="60">
        <v>15000000</v>
      </c>
      <c r="C59" s="60">
        <f>[5]ประจำเดือนรวมเช็คไม่ต้องคีย์!AJ89</f>
        <v>1877555</v>
      </c>
      <c r="D59" s="60">
        <f>[5]ประจำเดือนรวมเช็คไม่ต้องคีย์!AJ91</f>
        <v>8482594</v>
      </c>
      <c r="E59" s="61" t="str">
        <f t="shared" ref="E59:E65" si="8">IF(D59&gt;B59,"+","-")</f>
        <v>-</v>
      </c>
      <c r="F59" s="60">
        <f t="shared" ref="F59:F65" si="9">ABS(D59-B59)</f>
        <v>6517406</v>
      </c>
      <c r="G59" s="58"/>
      <c r="H59" s="2"/>
      <c r="I59" s="2"/>
      <c r="J59" s="2"/>
      <c r="K59" s="2"/>
      <c r="L59" s="2"/>
    </row>
    <row r="60" spans="1:12" ht="23.25" x14ac:dyDescent="0.5">
      <c r="A60" s="60" t="s">
        <v>67</v>
      </c>
      <c r="B60" s="60"/>
      <c r="C60" s="60"/>
      <c r="D60" s="60"/>
      <c r="E60" s="61"/>
      <c r="F60" s="60"/>
      <c r="G60" s="58"/>
      <c r="H60" s="2"/>
      <c r="I60" s="2"/>
      <c r="J60" s="2"/>
      <c r="K60" s="2"/>
      <c r="L60" s="2"/>
    </row>
    <row r="61" spans="1:12" ht="23.25" x14ac:dyDescent="0.5">
      <c r="A61" s="60" t="s">
        <v>68</v>
      </c>
      <c r="B61" s="60">
        <v>200000</v>
      </c>
      <c r="C61" s="60">
        <f>[5]ประจำเดือนรวมเช็คไม่ต้องคีย์!AK89</f>
        <v>24905</v>
      </c>
      <c r="D61" s="60">
        <f>[5]ประจำเดือนรวมเช็คไม่ต้องคีย์!AK91</f>
        <v>104950</v>
      </c>
      <c r="E61" s="61" t="str">
        <f t="shared" si="8"/>
        <v>-</v>
      </c>
      <c r="F61" s="60">
        <f t="shared" si="9"/>
        <v>95050</v>
      </c>
      <c r="G61" s="58"/>
      <c r="H61" s="2"/>
      <c r="I61" s="2"/>
      <c r="J61" s="2"/>
      <c r="K61" s="2"/>
      <c r="L61" s="2"/>
    </row>
    <row r="62" spans="1:12" ht="23.25" x14ac:dyDescent="0.5">
      <c r="A62" s="60" t="s">
        <v>69</v>
      </c>
      <c r="B62" s="60">
        <v>1000000</v>
      </c>
      <c r="C62" s="60">
        <f>[5]ประจำเดือนรวมเช็คไม่ต้องคีย์!AL89</f>
        <v>190800</v>
      </c>
      <c r="D62" s="60">
        <f>[5]ประจำเดือนรวมเช็คไม่ต้องคีย์!AL91</f>
        <v>1077800</v>
      </c>
      <c r="E62" s="61" t="str">
        <f t="shared" si="8"/>
        <v>+</v>
      </c>
      <c r="F62" s="60">
        <f t="shared" si="9"/>
        <v>77800</v>
      </c>
      <c r="G62" s="58"/>
      <c r="H62" s="2"/>
      <c r="I62" s="2"/>
      <c r="J62" s="2"/>
      <c r="K62" s="2"/>
      <c r="L62" s="2"/>
    </row>
    <row r="63" spans="1:12" ht="23.25" x14ac:dyDescent="0.5">
      <c r="A63" s="60" t="s">
        <v>70</v>
      </c>
      <c r="B63" s="60">
        <v>300000</v>
      </c>
      <c r="C63" s="60">
        <f>[5]ประจำเดือนรวมเช็คไม่ต้องคีย์!AM89</f>
        <v>16500</v>
      </c>
      <c r="D63" s="60">
        <f>[5]ประจำเดือนรวมเช็คไม่ต้องคีย์!AM91</f>
        <v>108500</v>
      </c>
      <c r="E63" s="61" t="str">
        <f t="shared" si="8"/>
        <v>-</v>
      </c>
      <c r="F63" s="60">
        <f t="shared" si="9"/>
        <v>191500</v>
      </c>
      <c r="G63" s="58"/>
      <c r="H63" s="2"/>
      <c r="I63" s="2"/>
      <c r="J63" s="2"/>
      <c r="K63" s="2"/>
      <c r="L63" s="2"/>
    </row>
    <row r="64" spans="1:12" ht="23.25" x14ac:dyDescent="0.5">
      <c r="A64" s="60" t="s">
        <v>71</v>
      </c>
      <c r="B64" s="60">
        <v>500000</v>
      </c>
      <c r="C64" s="60">
        <f>+[5]ประจำเดือนรวมเช็คไม่ต้องคีย์!AN89</f>
        <v>67500</v>
      </c>
      <c r="D64" s="60">
        <f>[5]ประจำเดือนรวมเช็คไม่ต้องคีย์!AN91</f>
        <v>911970</v>
      </c>
      <c r="E64" s="61" t="str">
        <f t="shared" si="8"/>
        <v>+</v>
      </c>
      <c r="F64" s="60">
        <f t="shared" si="9"/>
        <v>411970</v>
      </c>
      <c r="G64" s="58"/>
      <c r="H64" s="2"/>
      <c r="I64" s="2"/>
      <c r="J64" s="2"/>
      <c r="K64" s="2"/>
      <c r="L64" s="2"/>
    </row>
    <row r="65" spans="1:12" ht="23.25" x14ac:dyDescent="0.5">
      <c r="A65" s="60" t="s">
        <v>72</v>
      </c>
      <c r="B65" s="60">
        <v>8000000</v>
      </c>
      <c r="C65" s="60">
        <f>+[5]ประจำเดือนรวมเช็คไม่ต้องคีย์!AO89</f>
        <v>1131680</v>
      </c>
      <c r="D65" s="60">
        <f>[5]ประจำเดือนรวมเช็คไม่ต้องคีย์!AO91</f>
        <v>5933604</v>
      </c>
      <c r="E65" s="61" t="str">
        <f t="shared" si="8"/>
        <v>-</v>
      </c>
      <c r="F65" s="60">
        <f t="shared" si="9"/>
        <v>2066396</v>
      </c>
      <c r="G65" s="58"/>
      <c r="H65" s="2"/>
      <c r="I65" s="2"/>
      <c r="J65" s="2"/>
      <c r="K65" s="2"/>
      <c r="L65" s="2"/>
    </row>
    <row r="66" spans="1:12" ht="23.25" x14ac:dyDescent="0.5">
      <c r="A66" s="60" t="s">
        <v>73</v>
      </c>
      <c r="B66" s="60"/>
      <c r="C66" s="60"/>
      <c r="D66" s="60"/>
      <c r="E66" s="61"/>
      <c r="F66" s="60"/>
      <c r="G66" s="58"/>
      <c r="H66" s="21"/>
      <c r="I66" s="21"/>
      <c r="J66" s="21"/>
      <c r="K66" s="21"/>
      <c r="L66" s="2"/>
    </row>
    <row r="67" spans="1:12" ht="23.25" x14ac:dyDescent="0.5">
      <c r="A67" s="60" t="s">
        <v>74</v>
      </c>
      <c r="B67" s="68">
        <f>SUM(B57:B65)</f>
        <v>139000000</v>
      </c>
      <c r="C67" s="68">
        <f>SUM(C57:C65)</f>
        <v>13253177.199999999</v>
      </c>
      <c r="D67" s="68">
        <f>SUM(D57:D65)</f>
        <v>85029489.700000003</v>
      </c>
      <c r="E67" s="69" t="str">
        <f>IF(D67&gt;B67,"+","-")</f>
        <v>-</v>
      </c>
      <c r="F67" s="68">
        <f>ABS(D67-B67)</f>
        <v>53970510.299999997</v>
      </c>
      <c r="G67" s="58"/>
      <c r="H67" s="2"/>
      <c r="I67" s="2"/>
      <c r="J67" s="2"/>
      <c r="K67" s="2"/>
      <c r="L67" s="2"/>
    </row>
    <row r="68" spans="1:12" ht="23.25" x14ac:dyDescent="0.5">
      <c r="A68" s="60" t="s">
        <v>75</v>
      </c>
      <c r="B68" s="60"/>
      <c r="C68" s="60"/>
      <c r="D68" s="60"/>
      <c r="E68" s="61"/>
      <c r="F68" s="60"/>
      <c r="G68" s="58"/>
      <c r="H68" s="2"/>
      <c r="I68" s="2"/>
      <c r="J68" s="2"/>
      <c r="K68" s="2"/>
      <c r="L68" s="2"/>
    </row>
    <row r="69" spans="1:12" ht="23.25" x14ac:dyDescent="0.5">
      <c r="A69" s="60" t="s">
        <v>76</v>
      </c>
      <c r="B69" s="60">
        <v>100000000</v>
      </c>
      <c r="C69" s="60">
        <f>[5]ประจำเดือนรวมเช็คไม่ต้องคีย์!AP89</f>
        <v>9239874</v>
      </c>
      <c r="D69" s="60">
        <f>[5]ประจำเดือนรวมเช็คไม่ต้องคีย์!AP91</f>
        <v>41076112.25</v>
      </c>
      <c r="E69" s="61" t="str">
        <f>IF(D69&gt;B69,"+","-")</f>
        <v>-</v>
      </c>
      <c r="F69" s="60">
        <f>ABS(D69-B69)</f>
        <v>58923887.75</v>
      </c>
      <c r="G69" s="58"/>
      <c r="H69" s="2"/>
      <c r="I69" s="2"/>
      <c r="J69" s="2"/>
      <c r="K69" s="2"/>
      <c r="L69" s="2"/>
    </row>
    <row r="70" spans="1:12" ht="23.25" x14ac:dyDescent="0.5">
      <c r="A70" s="60" t="s">
        <v>77</v>
      </c>
      <c r="B70" s="68">
        <f>B69</f>
        <v>100000000</v>
      </c>
      <c r="C70" s="68">
        <f>C69</f>
        <v>9239874</v>
      </c>
      <c r="D70" s="68">
        <f>D69</f>
        <v>41076112.25</v>
      </c>
      <c r="E70" s="69" t="str">
        <f t="shared" ref="E70:E87" si="10">IF(D70&gt;B70,"+","-")</f>
        <v>-</v>
      </c>
      <c r="F70" s="68">
        <f>ABS(D70-B70)</f>
        <v>58923887.75</v>
      </c>
      <c r="G70" s="58"/>
      <c r="H70" s="2"/>
      <c r="I70" s="2"/>
      <c r="J70" s="2"/>
      <c r="K70" s="2"/>
      <c r="L70" s="21"/>
    </row>
    <row r="71" spans="1:12" ht="23.25" x14ac:dyDescent="0.5">
      <c r="A71" s="60" t="s">
        <v>78</v>
      </c>
      <c r="B71" s="60"/>
      <c r="C71" s="60"/>
      <c r="D71" s="60"/>
      <c r="E71" s="61"/>
      <c r="F71" s="60"/>
      <c r="G71" s="58"/>
      <c r="H71" s="21"/>
      <c r="I71" s="21"/>
      <c r="J71" s="21"/>
      <c r="K71" s="21"/>
      <c r="L71" s="2"/>
    </row>
    <row r="72" spans="1:12" ht="23.25" x14ac:dyDescent="0.5">
      <c r="A72" s="60" t="s">
        <v>79</v>
      </c>
      <c r="B72" s="60">
        <v>0</v>
      </c>
      <c r="C72" s="60">
        <f>[5]ประจำเดือนรวมเช็คไม่ต้องคีย์!AQ89</f>
        <v>0</v>
      </c>
      <c r="D72" s="60">
        <f>[5]ประจำเดือนรวมเช็คไม่ต้องคีย์!AQ91</f>
        <v>0</v>
      </c>
      <c r="E72" s="61" t="str">
        <f t="shared" si="10"/>
        <v>-</v>
      </c>
      <c r="F72" s="60">
        <f t="shared" ref="F72:F87" si="11">ABS(D72-B72)</f>
        <v>0</v>
      </c>
      <c r="G72" s="58"/>
      <c r="H72" s="2"/>
      <c r="I72" s="2"/>
      <c r="J72" s="2"/>
      <c r="K72" s="2"/>
      <c r="L72" s="2"/>
    </row>
    <row r="73" spans="1:12" ht="23.25" x14ac:dyDescent="0.5">
      <c r="A73" s="60" t="s">
        <v>80</v>
      </c>
      <c r="B73" s="60">
        <v>10000000</v>
      </c>
      <c r="C73" s="60">
        <f>[5]ประจำเดือนรวมเช็คไม่ต้องคีย์!AR89</f>
        <v>1729889</v>
      </c>
      <c r="D73" s="60">
        <f>[5]ประจำเดือนรวมเช็คไม่ต้องคีย์!AR91</f>
        <v>4742231</v>
      </c>
      <c r="E73" s="61" t="str">
        <f t="shared" si="10"/>
        <v>-</v>
      </c>
      <c r="F73" s="60">
        <f t="shared" si="11"/>
        <v>5257769</v>
      </c>
      <c r="G73" s="58"/>
      <c r="H73" s="2"/>
      <c r="I73" s="2"/>
      <c r="J73" s="2"/>
      <c r="K73" s="2"/>
      <c r="L73" s="2"/>
    </row>
    <row r="74" spans="1:12" ht="23.25" x14ac:dyDescent="0.5">
      <c r="A74" s="60" t="s">
        <v>81</v>
      </c>
      <c r="B74" s="60">
        <v>500000</v>
      </c>
      <c r="C74" s="60">
        <f>[5]ประจำเดือนรวมเช็คไม่ต้องคีย์!AS89</f>
        <v>38650</v>
      </c>
      <c r="D74" s="60">
        <f>[5]ประจำเดือนรวมเช็คไม่ต้องคีย์!AS91</f>
        <v>89350</v>
      </c>
      <c r="E74" s="61" t="str">
        <f t="shared" si="10"/>
        <v>-</v>
      </c>
      <c r="F74" s="60">
        <f t="shared" si="11"/>
        <v>410650</v>
      </c>
      <c r="G74" s="58"/>
      <c r="H74" s="2"/>
      <c r="I74" s="2"/>
      <c r="J74" s="2"/>
      <c r="K74" s="2"/>
      <c r="L74" s="2"/>
    </row>
    <row r="75" spans="1:12" ht="23.25" x14ac:dyDescent="0.5">
      <c r="A75" s="60" t="s">
        <v>82</v>
      </c>
      <c r="B75" s="60">
        <v>1000000</v>
      </c>
      <c r="C75" s="60">
        <f>[5]ประจำเดือนรวมเช็คไม่ต้องคีย์!AT89</f>
        <v>73790</v>
      </c>
      <c r="D75" s="60">
        <f>[5]ประจำเดือนรวมเช็คไม่ต้องคีย์!AT91</f>
        <v>266220</v>
      </c>
      <c r="E75" s="61" t="str">
        <f t="shared" si="10"/>
        <v>-</v>
      </c>
      <c r="F75" s="60">
        <f t="shared" si="11"/>
        <v>733780</v>
      </c>
      <c r="G75" s="58"/>
      <c r="H75" s="2"/>
      <c r="I75" s="2"/>
      <c r="J75" s="2"/>
      <c r="K75" s="2"/>
      <c r="L75" s="21"/>
    </row>
    <row r="76" spans="1:12" ht="23.25" x14ac:dyDescent="0.5">
      <c r="A76" s="60" t="s">
        <v>83</v>
      </c>
      <c r="B76" s="60">
        <v>4500000</v>
      </c>
      <c r="C76" s="60">
        <f>[5]ประจำเดือนรวมเช็คไม่ต้องคีย์!AU89</f>
        <v>291953</v>
      </c>
      <c r="D76" s="60">
        <f>[5]ประจำเดือนรวมเช็คไม่ต้องคีย์!AU91</f>
        <v>1331560</v>
      </c>
      <c r="E76" s="61" t="str">
        <f t="shared" si="10"/>
        <v>-</v>
      </c>
      <c r="F76" s="60">
        <f t="shared" si="11"/>
        <v>3168440</v>
      </c>
      <c r="G76" s="58"/>
      <c r="H76" s="21"/>
      <c r="I76" s="21"/>
      <c r="J76" s="21"/>
      <c r="K76" s="21"/>
      <c r="L76" s="2"/>
    </row>
    <row r="77" spans="1:12" ht="23.25" x14ac:dyDescent="0.5">
      <c r="A77" s="60" t="s">
        <v>84</v>
      </c>
      <c r="B77" s="60">
        <v>4000000</v>
      </c>
      <c r="C77" s="60">
        <f>[5]ประจำเดือนรวมเช็คไม่ต้องคีย์!AV89</f>
        <v>144170</v>
      </c>
      <c r="D77" s="60">
        <f>[5]ประจำเดือนรวมเช็คไม่ต้องคีย์!AV91</f>
        <v>884580</v>
      </c>
      <c r="E77" s="61" t="str">
        <f t="shared" si="10"/>
        <v>-</v>
      </c>
      <c r="F77" s="60">
        <f t="shared" si="11"/>
        <v>3115420</v>
      </c>
      <c r="G77" s="58"/>
      <c r="H77" s="2"/>
      <c r="I77" s="2"/>
      <c r="J77" s="2"/>
      <c r="K77" s="2"/>
      <c r="L77" s="2"/>
    </row>
    <row r="78" spans="1:12" ht="23.25" x14ac:dyDescent="0.5">
      <c r="A78" s="60" t="s">
        <v>85</v>
      </c>
      <c r="B78" s="60">
        <v>100000</v>
      </c>
      <c r="C78" s="60">
        <f>[5]ประจำเดือนรวมเช็คไม่ต้องคีย์!AW89</f>
        <v>5000</v>
      </c>
      <c r="D78" s="60">
        <f>[5]ประจำเดือนรวมเช็คไม่ต้องคีย์!AW91</f>
        <v>22200</v>
      </c>
      <c r="E78" s="61" t="str">
        <f t="shared" si="10"/>
        <v>-</v>
      </c>
      <c r="F78" s="60">
        <f t="shared" si="11"/>
        <v>77800</v>
      </c>
      <c r="G78" s="58"/>
      <c r="H78" s="2"/>
      <c r="I78" s="2"/>
      <c r="J78" s="2"/>
      <c r="K78" s="2"/>
      <c r="L78" s="2"/>
    </row>
    <row r="79" spans="1:12" ht="23.25" x14ac:dyDescent="0.5">
      <c r="A79" s="60" t="s">
        <v>86</v>
      </c>
      <c r="B79" s="60">
        <v>6430000</v>
      </c>
      <c r="C79" s="60">
        <f>[5]ประจำเดือนรวมเช็คไม่ต้องคีย์!AX89</f>
        <v>712450</v>
      </c>
      <c r="D79" s="60">
        <f>[5]ประจำเดือนรวมเช็คไม่ต้องคีย์!AX91</f>
        <v>2167360</v>
      </c>
      <c r="E79" s="61" t="str">
        <f t="shared" si="10"/>
        <v>-</v>
      </c>
      <c r="F79" s="60">
        <f t="shared" si="11"/>
        <v>4262640</v>
      </c>
      <c r="G79" s="58"/>
      <c r="H79" s="2"/>
      <c r="I79" s="2"/>
      <c r="J79" s="2"/>
      <c r="K79" s="2"/>
      <c r="L79" s="2"/>
    </row>
    <row r="80" spans="1:12" ht="23.25" x14ac:dyDescent="0.5">
      <c r="A80" s="60" t="s">
        <v>87</v>
      </c>
      <c r="B80" s="60">
        <v>10000000</v>
      </c>
      <c r="C80" s="60">
        <f>[5]ประจำเดือนรวมเช็คไม่ต้องคีย์!AY89</f>
        <v>1133620</v>
      </c>
      <c r="D80" s="60">
        <f>[5]ประจำเดือนรวมเช็คไม่ต้องคีย์!AY91</f>
        <v>4012255</v>
      </c>
      <c r="E80" s="61" t="str">
        <f t="shared" si="10"/>
        <v>-</v>
      </c>
      <c r="F80" s="60">
        <f t="shared" si="11"/>
        <v>5987745</v>
      </c>
      <c r="G80" s="58"/>
      <c r="H80" s="2"/>
      <c r="I80" s="2"/>
      <c r="J80" s="2"/>
      <c r="K80" s="2"/>
      <c r="L80" s="21"/>
    </row>
    <row r="81" spans="1:12" ht="23.25" x14ac:dyDescent="0.5">
      <c r="A81" s="60" t="s">
        <v>88</v>
      </c>
      <c r="B81" s="60">
        <v>30000</v>
      </c>
      <c r="C81" s="60">
        <f>[5]ประจำเดือนรวมเช็คไม่ต้องคีย์!AZ89</f>
        <v>2120</v>
      </c>
      <c r="D81" s="60">
        <f>[5]ประจำเดือนรวมเช็คไม่ต้องคีย์!AZ91</f>
        <v>2120</v>
      </c>
      <c r="E81" s="61" t="str">
        <f t="shared" si="10"/>
        <v>-</v>
      </c>
      <c r="F81" s="60">
        <f t="shared" si="11"/>
        <v>27880</v>
      </c>
      <c r="G81" s="58"/>
      <c r="H81" s="2"/>
      <c r="I81" s="2"/>
      <c r="J81" s="2"/>
      <c r="K81" s="2"/>
      <c r="L81" s="2"/>
    </row>
    <row r="82" spans="1:12" ht="23.25" x14ac:dyDescent="0.5">
      <c r="A82" s="60" t="s">
        <v>89</v>
      </c>
      <c r="B82" s="60">
        <v>19300000</v>
      </c>
      <c r="C82" s="60">
        <f>[5]ประจำเดือนรวมเช็คไม่ต้องคีย์!BA89</f>
        <v>492240</v>
      </c>
      <c r="D82" s="60">
        <f>[5]ประจำเดือนรวมเช็คไม่ต้องคีย์!BA91</f>
        <v>2287805</v>
      </c>
      <c r="E82" s="61" t="str">
        <f t="shared" si="10"/>
        <v>-</v>
      </c>
      <c r="F82" s="60">
        <f t="shared" si="11"/>
        <v>17012195</v>
      </c>
      <c r="G82" s="58"/>
      <c r="H82" s="2"/>
      <c r="I82" s="2"/>
      <c r="J82" s="2"/>
      <c r="K82" s="2"/>
      <c r="L82" s="2"/>
    </row>
    <row r="83" spans="1:12" ht="23.25" x14ac:dyDescent="0.5">
      <c r="A83" s="60" t="s">
        <v>90</v>
      </c>
      <c r="B83" s="60">
        <v>60000</v>
      </c>
      <c r="C83" s="60">
        <f>[5]ประจำเดือนรวมเช็คไม่ต้องคีย์!BB89</f>
        <v>9000</v>
      </c>
      <c r="D83" s="60">
        <f>[5]ประจำเดือนรวมเช็คไม่ต้องคีย์!BB91</f>
        <v>43450</v>
      </c>
      <c r="E83" s="61" t="str">
        <f t="shared" si="10"/>
        <v>-</v>
      </c>
      <c r="F83" s="60">
        <f t="shared" si="11"/>
        <v>16550</v>
      </c>
      <c r="G83" s="58"/>
      <c r="H83" s="2"/>
      <c r="I83" s="2"/>
      <c r="J83" s="2"/>
      <c r="K83" s="2"/>
      <c r="L83" s="2"/>
    </row>
    <row r="84" spans="1:12" ht="23.25" x14ac:dyDescent="0.5">
      <c r="A84" s="60" t="s">
        <v>91</v>
      </c>
      <c r="B84" s="60"/>
      <c r="C84" s="60">
        <f>[5]ประจำเดือนรวมเช็คไม่ต้องคีย์!BC89</f>
        <v>0</v>
      </c>
      <c r="D84" s="60">
        <f>[5]ประจำเดือนรวมเช็คไม่ต้องคีย์!BC91</f>
        <v>0</v>
      </c>
      <c r="E84" s="61" t="str">
        <f t="shared" si="10"/>
        <v>-</v>
      </c>
      <c r="F84" s="60">
        <f t="shared" si="11"/>
        <v>0</v>
      </c>
      <c r="G84" s="58"/>
      <c r="H84" s="2"/>
      <c r="I84" s="2"/>
      <c r="J84" s="2"/>
      <c r="K84" s="2"/>
      <c r="L84" s="2"/>
    </row>
    <row r="85" spans="1:12" ht="23.25" x14ac:dyDescent="0.5">
      <c r="A85" s="60" t="s">
        <v>92</v>
      </c>
      <c r="B85" s="60"/>
      <c r="C85" s="60">
        <f>[5]ประจำเดือนรวมเช็คไม่ต้องคีย์!BD89</f>
        <v>0</v>
      </c>
      <c r="D85" s="60">
        <f>[5]ประจำเดือนรวมเช็คไม่ต้องคีย์!BD91</f>
        <v>0</v>
      </c>
      <c r="E85" s="61" t="str">
        <f>IF(D85&gt;B85,"+","-")</f>
        <v>-</v>
      </c>
      <c r="F85" s="60">
        <f>ABS(D85-B85)</f>
        <v>0</v>
      </c>
      <c r="G85" s="58"/>
      <c r="H85" s="2"/>
      <c r="I85" s="2"/>
      <c r="J85" s="2"/>
      <c r="K85" s="2"/>
      <c r="L85" s="2"/>
    </row>
    <row r="86" spans="1:12" ht="23.25" x14ac:dyDescent="0.5">
      <c r="A86" s="60" t="s">
        <v>93</v>
      </c>
      <c r="B86" s="60">
        <v>80000</v>
      </c>
      <c r="C86" s="60">
        <f>+[5]ประจำเดือนรวมเช็คไม่ต้องคีย์!BE89</f>
        <v>5400</v>
      </c>
      <c r="D86" s="60">
        <f>[5]ประจำเดือนรวมเช็คไม่ต้องคีย์!BE91</f>
        <v>11925</v>
      </c>
      <c r="E86" s="61" t="str">
        <f t="shared" si="10"/>
        <v>-</v>
      </c>
      <c r="F86" s="60">
        <f t="shared" si="11"/>
        <v>68075</v>
      </c>
      <c r="G86" s="58"/>
      <c r="H86" s="2"/>
      <c r="I86" s="2"/>
      <c r="J86" s="2"/>
      <c r="K86" s="2"/>
      <c r="L86" s="2"/>
    </row>
    <row r="87" spans="1:12" ht="23.25" x14ac:dyDescent="0.5">
      <c r="A87" s="60" t="s">
        <v>94</v>
      </c>
      <c r="B87" s="68">
        <f>SUM(B72:B86)</f>
        <v>56000000</v>
      </c>
      <c r="C87" s="68">
        <f>SUM(C72:C86)</f>
        <v>4638282</v>
      </c>
      <c r="D87" s="68">
        <f>SUM(D72:D86)</f>
        <v>15861056</v>
      </c>
      <c r="E87" s="69" t="str">
        <f t="shared" si="10"/>
        <v>-</v>
      </c>
      <c r="F87" s="68">
        <f t="shared" si="11"/>
        <v>40138944</v>
      </c>
      <c r="G87" s="58"/>
      <c r="H87" s="2"/>
      <c r="I87" s="2"/>
      <c r="J87" s="2"/>
      <c r="K87" s="2"/>
      <c r="L87" s="2"/>
    </row>
    <row r="88" spans="1:12" ht="23.25" x14ac:dyDescent="0.5">
      <c r="A88" s="80" t="s">
        <v>95</v>
      </c>
      <c r="B88" s="77">
        <f>+B87+B70+B67+B49</f>
        <v>2250000000</v>
      </c>
      <c r="C88" s="77">
        <f>C87+C70+C67+C49</f>
        <v>102513965.52</v>
      </c>
      <c r="D88" s="77">
        <f>D87+D70+D67+D49</f>
        <v>410165485.25999999</v>
      </c>
      <c r="E88" s="78" t="str">
        <f>IF(D88&gt;B88,"+","-")</f>
        <v>-</v>
      </c>
      <c r="F88" s="77">
        <f>ABS(D88-B88)</f>
        <v>1839834514.74</v>
      </c>
      <c r="G88" s="58"/>
      <c r="H88" s="46"/>
      <c r="I88" s="2"/>
      <c r="J88" s="2"/>
      <c r="K88" s="2"/>
      <c r="L88" s="2"/>
    </row>
    <row r="89" spans="1:12" ht="23.25" x14ac:dyDescent="0.5">
      <c r="A89" s="79"/>
      <c r="B89" s="72"/>
      <c r="C89" s="72"/>
      <c r="D89" s="72"/>
      <c r="E89" s="79"/>
      <c r="F89" s="72"/>
      <c r="G89" s="58"/>
      <c r="H89" s="2"/>
      <c r="I89" s="2"/>
      <c r="J89" s="2"/>
      <c r="K89" s="2"/>
      <c r="L89" s="2"/>
    </row>
    <row r="90" spans="1:12" ht="23.25" x14ac:dyDescent="0.5">
      <c r="A90" s="79"/>
      <c r="B90" s="72"/>
      <c r="C90" s="72"/>
      <c r="D90" s="72"/>
      <c r="E90" s="79"/>
      <c r="F90" s="72"/>
      <c r="G90" s="58"/>
      <c r="H90" s="2"/>
      <c r="I90" s="2"/>
      <c r="J90" s="2"/>
      <c r="K90" s="2"/>
      <c r="L90" s="2"/>
    </row>
    <row r="91" spans="1:12" ht="23.25" x14ac:dyDescent="0.5">
      <c r="A91" s="79"/>
      <c r="B91" s="72"/>
      <c r="C91" s="72"/>
      <c r="D91" s="72"/>
      <c r="E91" s="79"/>
      <c r="F91" s="72"/>
      <c r="G91" s="58"/>
      <c r="H91" s="2"/>
      <c r="I91" s="2"/>
      <c r="J91" s="2"/>
      <c r="K91" s="2"/>
      <c r="L91" s="2"/>
    </row>
    <row r="92" spans="1:12" ht="23.25" x14ac:dyDescent="0.5">
      <c r="A92" s="79"/>
      <c r="B92" s="72"/>
      <c r="C92" s="72"/>
      <c r="D92" s="72"/>
      <c r="E92" s="79"/>
      <c r="F92" s="72"/>
      <c r="G92" s="58"/>
      <c r="H92" s="2"/>
      <c r="I92" s="2"/>
      <c r="J92" s="2"/>
      <c r="K92" s="2"/>
      <c r="L92" s="2"/>
    </row>
    <row r="93" spans="1:12" ht="23.25" x14ac:dyDescent="0.5">
      <c r="A93" s="79"/>
      <c r="B93" s="72"/>
      <c r="C93" s="72"/>
      <c r="D93" s="72"/>
      <c r="E93" s="79"/>
      <c r="F93" s="72"/>
      <c r="G93" s="58"/>
      <c r="H93" s="2"/>
      <c r="I93" s="2"/>
      <c r="J93" s="2"/>
      <c r="K93" s="2"/>
      <c r="L93" s="2"/>
    </row>
    <row r="94" spans="1:12" ht="23.25" x14ac:dyDescent="0.5">
      <c r="A94" s="79"/>
      <c r="B94" s="72"/>
      <c r="C94" s="72"/>
      <c r="D94" s="72"/>
      <c r="E94" s="79"/>
      <c r="F94" s="72"/>
      <c r="G94" s="58"/>
      <c r="H94" s="2"/>
      <c r="I94" s="2"/>
      <c r="J94" s="2"/>
      <c r="K94" s="2"/>
      <c r="L94" s="2"/>
    </row>
    <row r="95" spans="1:12" ht="23.25" x14ac:dyDescent="0.5">
      <c r="A95" s="79"/>
      <c r="B95" s="72"/>
      <c r="C95" s="72"/>
      <c r="D95" s="72"/>
      <c r="E95" s="79"/>
      <c r="F95" s="72"/>
      <c r="G95" s="58"/>
      <c r="H95" s="2"/>
      <c r="I95" s="2"/>
      <c r="J95" s="2"/>
      <c r="K95" s="2"/>
      <c r="L95" s="2"/>
    </row>
    <row r="96" spans="1:12" ht="23.25" x14ac:dyDescent="0.45">
      <c r="A96" s="1" t="s">
        <v>96</v>
      </c>
      <c r="B96" s="1"/>
      <c r="C96" s="1"/>
      <c r="D96" s="1"/>
      <c r="E96" s="1"/>
      <c r="F96" s="1"/>
      <c r="G96" s="58"/>
      <c r="H96" s="21"/>
      <c r="I96" s="21"/>
      <c r="J96" s="21"/>
      <c r="K96" s="21"/>
      <c r="L96" s="2"/>
    </row>
    <row r="97" spans="1:12" ht="23.25" x14ac:dyDescent="0.45">
      <c r="A97" s="1"/>
      <c r="B97" s="1"/>
      <c r="C97" s="1"/>
      <c r="D97" s="1"/>
      <c r="E97" s="1"/>
      <c r="F97" s="1"/>
      <c r="G97" s="58"/>
      <c r="H97" s="2"/>
      <c r="I97" s="2"/>
      <c r="J97" s="2"/>
      <c r="K97" s="2"/>
      <c r="L97" s="2"/>
    </row>
    <row r="98" spans="1:12" ht="23.25" x14ac:dyDescent="0.5">
      <c r="A98" s="4" t="s">
        <v>2</v>
      </c>
      <c r="B98" s="4" t="s">
        <v>3</v>
      </c>
      <c r="C98" s="4" t="s">
        <v>4</v>
      </c>
      <c r="D98" s="4" t="s">
        <v>5</v>
      </c>
      <c r="E98" s="4" t="s">
        <v>6</v>
      </c>
      <c r="F98" s="4" t="s">
        <v>7</v>
      </c>
      <c r="G98" s="58"/>
      <c r="H98" s="2"/>
      <c r="I98" s="2"/>
      <c r="J98" s="2"/>
      <c r="K98" s="2"/>
      <c r="L98" s="2"/>
    </row>
    <row r="99" spans="1:12" ht="23.25" x14ac:dyDescent="0.5">
      <c r="A99" s="7"/>
      <c r="B99" s="7" t="str">
        <f>+B55</f>
        <v>ปี 2563</v>
      </c>
      <c r="C99" s="7"/>
      <c r="D99" s="7"/>
      <c r="E99" s="7" t="s">
        <v>9</v>
      </c>
      <c r="F99" s="7" t="s">
        <v>62</v>
      </c>
      <c r="G99" s="58"/>
      <c r="H99" s="2"/>
      <c r="I99" s="2"/>
      <c r="J99" s="2"/>
      <c r="K99" s="2"/>
      <c r="L99" s="2"/>
    </row>
    <row r="100" spans="1:12" ht="23.25" x14ac:dyDescent="0.5">
      <c r="A100" s="44" t="s">
        <v>97</v>
      </c>
      <c r="B100" s="56"/>
      <c r="C100" s="56"/>
      <c r="D100" s="56"/>
      <c r="E100" s="57"/>
      <c r="F100" s="56"/>
      <c r="G100" s="58"/>
      <c r="H100" s="2"/>
      <c r="I100" s="2"/>
      <c r="J100" s="2"/>
      <c r="K100" s="2"/>
      <c r="L100" s="21"/>
    </row>
    <row r="101" spans="1:12" ht="23.25" x14ac:dyDescent="0.5">
      <c r="A101" s="19" t="s">
        <v>98</v>
      </c>
      <c r="B101" s="60">
        <v>267000000</v>
      </c>
      <c r="C101" s="60">
        <f>[5]ประจำเดือนรวมเช็คไม่ต้องคีย์!BG89</f>
        <v>10327391.02</v>
      </c>
      <c r="D101" s="60">
        <f>[5]ประจำเดือนรวมเช็คไม่ต้องคีย์!BG91</f>
        <v>44778251.739999995</v>
      </c>
      <c r="E101" s="61" t="str">
        <f>IF(D101&gt;B101,"+","-")</f>
        <v>-</v>
      </c>
      <c r="F101" s="60">
        <f>ABS(D101-B101)</f>
        <v>222221748.25999999</v>
      </c>
      <c r="G101" s="58"/>
      <c r="H101" s="2"/>
      <c r="I101" s="2"/>
      <c r="J101" s="2"/>
      <c r="K101" s="2"/>
      <c r="L101" s="2"/>
    </row>
    <row r="102" spans="1:12" ht="23.25" x14ac:dyDescent="0.5">
      <c r="A102" s="19" t="s">
        <v>99</v>
      </c>
      <c r="B102" s="60">
        <v>32965000</v>
      </c>
      <c r="C102" s="60">
        <f>[5]ประจำเดือนรวมเช็คไม่ต้องคีย์!BH89</f>
        <v>24000</v>
      </c>
      <c r="D102" s="60">
        <f>[5]ประจำเดือนรวมเช็คไม่ต้องคีย์!BH91</f>
        <v>102300</v>
      </c>
      <c r="E102" s="61" t="str">
        <f>IF(D102&gt;B102,"+","-")</f>
        <v>-</v>
      </c>
      <c r="F102" s="60">
        <f>ABS(D102-B102)</f>
        <v>32862700</v>
      </c>
      <c r="G102" s="58"/>
      <c r="H102" s="2"/>
      <c r="I102" s="2"/>
      <c r="J102" s="2"/>
      <c r="K102" s="2"/>
      <c r="L102" s="2"/>
    </row>
    <row r="103" spans="1:12" ht="23.25" x14ac:dyDescent="0.5">
      <c r="A103" s="19" t="s">
        <v>100</v>
      </c>
      <c r="B103" s="60">
        <v>700000000</v>
      </c>
      <c r="C103" s="60">
        <f>[5]ประจำเดือนรวมเช็คไม่ต้องคีย์!BI89</f>
        <v>90795636.750000015</v>
      </c>
      <c r="D103" s="60">
        <f>[5]ประจำเดือนรวมเช็คไม่ต้องคีย์!BI91</f>
        <v>294793930.38</v>
      </c>
      <c r="E103" s="61" t="str">
        <f>IF(D103&gt;B103,"+","-")</f>
        <v>-</v>
      </c>
      <c r="F103" s="60">
        <f>ABS(D103-B103)</f>
        <v>405206069.62</v>
      </c>
      <c r="G103" s="58"/>
      <c r="H103" s="2"/>
      <c r="I103" s="2"/>
      <c r="J103" s="2"/>
      <c r="K103" s="2"/>
      <c r="L103" s="2"/>
    </row>
    <row r="104" spans="1:12" ht="23.25" x14ac:dyDescent="0.5">
      <c r="A104" s="19" t="s">
        <v>101</v>
      </c>
      <c r="B104" s="60">
        <v>35000</v>
      </c>
      <c r="C104" s="60">
        <f>[5]ประจำเดือนรวมเช็คไม่ต้องคีย์!BJ89</f>
        <v>0</v>
      </c>
      <c r="D104" s="60">
        <f>[5]ประจำเดือนรวมเช็คไม่ต้องคีย์!BJ91</f>
        <v>0</v>
      </c>
      <c r="E104" s="61" t="str">
        <f>IF(D104&gt;B104,"+","-")</f>
        <v>-</v>
      </c>
      <c r="F104" s="60">
        <f>ABS(D104-B104)</f>
        <v>35000</v>
      </c>
      <c r="G104" s="58"/>
      <c r="H104" s="2"/>
      <c r="I104" s="2"/>
      <c r="J104" s="2"/>
      <c r="K104" s="2"/>
      <c r="L104" s="2"/>
    </row>
    <row r="105" spans="1:12" ht="23.25" x14ac:dyDescent="0.5">
      <c r="A105" s="45" t="s">
        <v>102</v>
      </c>
      <c r="B105" s="68">
        <f>SUM(B101:B104)</f>
        <v>1000000000</v>
      </c>
      <c r="C105" s="68">
        <f>SUM(C101:C104)</f>
        <v>101147027.77000001</v>
      </c>
      <c r="D105" s="68">
        <f>SUM(D101:D104)</f>
        <v>339674482.12</v>
      </c>
      <c r="E105" s="69" t="str">
        <f>IF(D105&gt;B105,"+","-")</f>
        <v>-</v>
      </c>
      <c r="F105" s="68">
        <f>ABS(D105-B105)</f>
        <v>660325517.88</v>
      </c>
      <c r="G105" s="58"/>
      <c r="H105" s="2"/>
      <c r="I105" s="46"/>
      <c r="J105" s="2"/>
      <c r="K105" s="2"/>
      <c r="L105" s="2"/>
    </row>
    <row r="106" spans="1:12" ht="23.25" x14ac:dyDescent="0.5">
      <c r="A106" s="19" t="s">
        <v>103</v>
      </c>
      <c r="B106" s="82"/>
      <c r="C106" s="82"/>
      <c r="D106" s="82"/>
      <c r="E106" s="83"/>
      <c r="F106" s="82"/>
      <c r="G106" s="58"/>
      <c r="H106" s="2"/>
      <c r="I106" s="2"/>
      <c r="J106" s="2"/>
      <c r="K106" s="2"/>
      <c r="L106" s="2"/>
    </row>
    <row r="107" spans="1:12" ht="23.25" x14ac:dyDescent="0.5">
      <c r="A107" s="19" t="s">
        <v>104</v>
      </c>
      <c r="B107" s="60"/>
      <c r="C107" s="60"/>
      <c r="D107" s="60"/>
      <c r="E107" s="61"/>
      <c r="F107" s="60"/>
      <c r="G107" s="58"/>
      <c r="H107" s="2"/>
      <c r="I107" s="2"/>
      <c r="J107" s="2"/>
      <c r="K107" s="2"/>
      <c r="L107" s="2"/>
    </row>
    <row r="108" spans="1:12" ht="23.25" x14ac:dyDescent="0.5">
      <c r="A108" s="19" t="s">
        <v>105</v>
      </c>
      <c r="B108" s="60">
        <v>48300000</v>
      </c>
      <c r="C108" s="60">
        <f>[5]ประจำเดือนรวมเช็คไม่ต้องคีย์!BL89</f>
        <v>0</v>
      </c>
      <c r="D108" s="60">
        <f>[5]ประจำเดือนรวมเช็คไม่ต้องคีย์!BL91</f>
        <v>0</v>
      </c>
      <c r="E108" s="61" t="str">
        <f>IF(D108&gt;B108,"+","-")</f>
        <v>-</v>
      </c>
      <c r="F108" s="60">
        <f>ABS(D108-B108)</f>
        <v>48300000</v>
      </c>
      <c r="G108" s="58"/>
      <c r="H108" s="2"/>
      <c r="I108" s="2"/>
      <c r="J108" s="2"/>
      <c r="K108" s="2"/>
      <c r="L108" s="2"/>
    </row>
    <row r="109" spans="1:12" ht="23.25" x14ac:dyDescent="0.5">
      <c r="A109" s="19" t="s">
        <v>106</v>
      </c>
      <c r="B109" s="60">
        <v>1700000</v>
      </c>
      <c r="C109" s="60">
        <f>[5]ประจำเดือนรวมเช็คไม่ต้องคีย์!BM89</f>
        <v>0</v>
      </c>
      <c r="D109" s="60">
        <f>[5]ประจำเดือนรวมเช็คไม่ต้องคีย์!BM91</f>
        <v>0</v>
      </c>
      <c r="E109" s="61" t="str">
        <f>IF(D109&gt;B109,"+","-")</f>
        <v>-</v>
      </c>
      <c r="F109" s="60">
        <f>ABS(D109-B109)</f>
        <v>1700000</v>
      </c>
      <c r="G109" s="58"/>
      <c r="H109" s="2"/>
      <c r="I109" s="2"/>
      <c r="J109" s="2"/>
      <c r="K109" s="2"/>
      <c r="L109" s="2"/>
    </row>
    <row r="110" spans="1:12" ht="23.25" x14ac:dyDescent="0.5">
      <c r="A110" s="45" t="s">
        <v>107</v>
      </c>
      <c r="B110" s="56"/>
      <c r="C110" s="56"/>
      <c r="D110" s="56"/>
      <c r="E110" s="57"/>
      <c r="F110" s="56"/>
      <c r="G110" s="58"/>
      <c r="H110" s="2"/>
      <c r="I110" s="2"/>
      <c r="J110" s="2"/>
      <c r="K110" s="2"/>
      <c r="L110" s="2"/>
    </row>
    <row r="111" spans="1:12" ht="23.25" x14ac:dyDescent="0.5">
      <c r="A111" s="45" t="s">
        <v>108</v>
      </c>
      <c r="B111" s="77">
        <f>SUM(B108:B109)</f>
        <v>50000000</v>
      </c>
      <c r="C111" s="60">
        <f>SUM(C108:C109)</f>
        <v>0</v>
      </c>
      <c r="D111" s="77">
        <f>SUM(D108:D109)</f>
        <v>0</v>
      </c>
      <c r="E111" s="78" t="str">
        <f>IF(D111&gt;B111,"+","-")</f>
        <v>-</v>
      </c>
      <c r="F111" s="77">
        <f>SUM(F108:F109)</f>
        <v>50000000</v>
      </c>
      <c r="G111" s="58"/>
      <c r="H111" s="2"/>
      <c r="I111" s="2"/>
      <c r="J111" s="2"/>
      <c r="K111" s="2"/>
      <c r="L111" s="2"/>
    </row>
    <row r="112" spans="1:12" ht="23.25" x14ac:dyDescent="0.5">
      <c r="A112" s="19" t="s">
        <v>109</v>
      </c>
      <c r="B112" s="56"/>
      <c r="C112" s="56"/>
      <c r="D112" s="56"/>
      <c r="E112" s="57"/>
      <c r="F112" s="56"/>
      <c r="G112" s="58"/>
      <c r="H112" s="2"/>
      <c r="I112" s="2"/>
      <c r="J112" s="2"/>
      <c r="K112" s="2"/>
      <c r="L112" s="2"/>
    </row>
    <row r="113" spans="1:12" ht="23.25" x14ac:dyDescent="0.5">
      <c r="A113" s="19" t="s">
        <v>110</v>
      </c>
      <c r="B113" s="60">
        <v>350000000</v>
      </c>
      <c r="C113" s="60">
        <f>[5]ประจำเดือนรวมเช็คไม่ต้องคีย์!BO89</f>
        <v>3673904.81</v>
      </c>
      <c r="D113" s="60">
        <f>[5]ประจำเดือนรวมเช็คไม่ต้องคีย์!BO91</f>
        <v>88776175.360000014</v>
      </c>
      <c r="E113" s="61" t="str">
        <f>IF(D113&gt;B113,"+","-")</f>
        <v>-</v>
      </c>
      <c r="F113" s="60">
        <f>ABS(D113-B113)</f>
        <v>261223824.63999999</v>
      </c>
      <c r="G113" s="58"/>
      <c r="H113" s="2"/>
      <c r="I113" s="2"/>
      <c r="J113" s="2"/>
      <c r="K113" s="2"/>
      <c r="L113" s="2"/>
    </row>
    <row r="114" spans="1:12" ht="23.25" x14ac:dyDescent="0.5">
      <c r="A114" s="19" t="s">
        <v>111</v>
      </c>
      <c r="B114" s="60">
        <v>30000000</v>
      </c>
      <c r="C114" s="60">
        <f>[5]ประจำเดือนรวมเช็คไม่ต้องคีย์!BP89</f>
        <v>630100</v>
      </c>
      <c r="D114" s="60">
        <f>[5]ประจำเดือนรวมเช็คไม่ต้องคีย์!BP91</f>
        <v>2226800</v>
      </c>
      <c r="E114" s="61" t="str">
        <f>IF(D114&gt;B114,"+","-")</f>
        <v>-</v>
      </c>
      <c r="F114" s="60">
        <f>ABS(D114-B114)</f>
        <v>27773200</v>
      </c>
      <c r="G114" s="58"/>
      <c r="H114" s="2"/>
      <c r="I114" s="2"/>
      <c r="J114" s="2"/>
      <c r="K114" s="2"/>
      <c r="L114" s="2"/>
    </row>
    <row r="115" spans="1:12" ht="23.25" x14ac:dyDescent="0.5">
      <c r="A115" s="19" t="s">
        <v>112</v>
      </c>
      <c r="B115" s="60">
        <v>920000000</v>
      </c>
      <c r="C115" s="60">
        <f>SUM([5]ประจำเดือนรวมเช็คไม่ต้องคีย์!BQ89:BY89)</f>
        <v>12455666.229999999</v>
      </c>
      <c r="D115" s="60">
        <f>SUM([5]ประจำเดือนรวมเช็คไม่ต้องคีย์!BQ91:BY91)</f>
        <v>198649802.38</v>
      </c>
      <c r="E115" s="61" t="str">
        <f>IF(D115&gt;B115,"+","-")</f>
        <v>-</v>
      </c>
      <c r="F115" s="60">
        <f>ABS(D115-B115)</f>
        <v>721350197.62</v>
      </c>
      <c r="G115" s="58"/>
      <c r="H115" s="2"/>
      <c r="I115" s="2"/>
      <c r="J115" s="2"/>
      <c r="K115" s="2"/>
      <c r="L115" s="2"/>
    </row>
    <row r="116" spans="1:12" ht="23.25" x14ac:dyDescent="0.5">
      <c r="A116" s="49" t="s">
        <v>113</v>
      </c>
      <c r="B116" s="68">
        <f>SUM(B113:B115)</f>
        <v>1300000000</v>
      </c>
      <c r="C116" s="68">
        <f>SUM(C113:C115)</f>
        <v>16759671.039999999</v>
      </c>
      <c r="D116" s="68">
        <f>SUM(D113:D115)</f>
        <v>289652777.74000001</v>
      </c>
      <c r="E116" s="69" t="str">
        <f>IF(D116&gt;B116,"+","-")</f>
        <v>-</v>
      </c>
      <c r="F116" s="68">
        <f>ABS(D116-B116)</f>
        <v>1010347222.26</v>
      </c>
      <c r="G116" s="58"/>
      <c r="H116" s="2"/>
      <c r="I116" s="2"/>
      <c r="J116" s="2"/>
      <c r="K116" s="2"/>
      <c r="L116" s="2"/>
    </row>
    <row r="117" spans="1:12" ht="23.25" x14ac:dyDescent="0.5">
      <c r="A117" s="50" t="s">
        <v>114</v>
      </c>
      <c r="B117" s="68">
        <f>+B30+B88+B105+B111+B116</f>
        <v>83000000000</v>
      </c>
      <c r="C117" s="68">
        <f>+C30+C88+C105+C111+C116</f>
        <v>4847917896.9000006</v>
      </c>
      <c r="D117" s="68">
        <f>+D30+D88+D105+D111+D116</f>
        <v>27225863121.09</v>
      </c>
      <c r="E117" s="69" t="str">
        <f>IF(D117&gt;B117,"+","-")</f>
        <v>-</v>
      </c>
      <c r="F117" s="68">
        <f>ABS(D117-B117)</f>
        <v>55774136878.910004</v>
      </c>
      <c r="G117" s="58"/>
      <c r="H117" s="2"/>
      <c r="I117" s="2"/>
      <c r="J117" s="2"/>
      <c r="K117" s="2"/>
      <c r="L117" s="2"/>
    </row>
    <row r="118" spans="1:12" ht="23.25" x14ac:dyDescent="0.5">
      <c r="A118" s="44" t="s">
        <v>115</v>
      </c>
      <c r="B118" s="56"/>
      <c r="C118" s="56"/>
      <c r="D118" s="56"/>
      <c r="E118" s="57"/>
      <c r="F118" s="56"/>
      <c r="G118" s="58"/>
      <c r="H118" s="2"/>
      <c r="I118" s="2"/>
      <c r="J118" s="2"/>
      <c r="K118" s="2"/>
      <c r="L118" s="2"/>
    </row>
    <row r="119" spans="1:12" ht="23.25" x14ac:dyDescent="0.5">
      <c r="A119" s="51" t="s">
        <v>116</v>
      </c>
      <c r="B119" s="77"/>
      <c r="C119" s="77">
        <f>+[5]ประจำเดือนรวมเช็คไม่ต้องคีย์!CA89</f>
        <v>0</v>
      </c>
      <c r="D119" s="77">
        <f>[5]ประจำเดือนรวมเช็คไม่ต้องคีย์!CA91</f>
        <v>0</v>
      </c>
      <c r="E119" s="61" t="str">
        <f>IF(D119&gt;B119,"+","-")</f>
        <v>-</v>
      </c>
      <c r="F119" s="60">
        <f>ABS(D119-B119)</f>
        <v>0</v>
      </c>
      <c r="G119" s="58"/>
      <c r="H119" s="2"/>
      <c r="I119" s="2"/>
      <c r="J119" s="2"/>
      <c r="K119" s="2"/>
      <c r="L119" s="2"/>
    </row>
    <row r="120" spans="1:12" ht="23.25" x14ac:dyDescent="0.5">
      <c r="A120" s="50" t="s">
        <v>117</v>
      </c>
      <c r="B120" s="68">
        <f>+B119</f>
        <v>0</v>
      </c>
      <c r="C120" s="68">
        <f>+C119</f>
        <v>0</v>
      </c>
      <c r="D120" s="68">
        <f>+D119</f>
        <v>0</v>
      </c>
      <c r="E120" s="69" t="str">
        <f>IF(D120&gt;B120,"+","-")</f>
        <v>-</v>
      </c>
      <c r="F120" s="68">
        <f>ABS(D120-B120)</f>
        <v>0</v>
      </c>
      <c r="G120" s="2"/>
      <c r="H120" s="2"/>
      <c r="I120" s="2"/>
      <c r="J120" s="2"/>
      <c r="K120" s="2"/>
      <c r="L120" s="2"/>
    </row>
    <row r="121" spans="1:12" ht="23.25" x14ac:dyDescent="0.5">
      <c r="A121" s="50" t="s">
        <v>118</v>
      </c>
      <c r="B121" s="68">
        <f>+B117+B120</f>
        <v>83000000000</v>
      </c>
      <c r="C121" s="68">
        <f>+C117+C120</f>
        <v>4847917896.9000006</v>
      </c>
      <c r="D121" s="68">
        <f>+D117+D120</f>
        <v>27225863121.09</v>
      </c>
      <c r="E121" s="69" t="str">
        <f>IF(D121&gt;B121,"+","-")</f>
        <v>-</v>
      </c>
      <c r="F121" s="68">
        <f>ABS(D121-B121)</f>
        <v>55774136878.910004</v>
      </c>
      <c r="G121" s="2"/>
      <c r="H121" s="2"/>
      <c r="I121" s="2"/>
      <c r="J121" s="2"/>
      <c r="K121" s="2"/>
      <c r="L121" s="2"/>
    </row>
    <row r="122" spans="1:12" ht="23.25" x14ac:dyDescent="0.5">
      <c r="A122" s="5"/>
      <c r="B122" s="5"/>
      <c r="C122" s="5"/>
      <c r="D122" s="84"/>
      <c r="E122" s="5"/>
      <c r="F122" s="5"/>
      <c r="G122" s="2"/>
      <c r="H122" s="2"/>
      <c r="I122" s="2"/>
      <c r="J122" s="2"/>
      <c r="K122" s="2"/>
      <c r="L122" s="2"/>
    </row>
    <row r="123" spans="1:12" ht="23.25" x14ac:dyDescent="0.5">
      <c r="A123" s="53" t="s">
        <v>119</v>
      </c>
    </row>
  </sheetData>
  <mergeCells count="9">
    <mergeCell ref="A53:F53"/>
    <mergeCell ref="A96:F96"/>
    <mergeCell ref="A97:F97"/>
    <mergeCell ref="A1:F1"/>
    <mergeCell ref="A2:F2"/>
    <mergeCell ref="H2:K2"/>
    <mergeCell ref="A3:F3"/>
    <mergeCell ref="H3:K3"/>
    <mergeCell ref="A52:F5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topLeftCell="A118" workbookViewId="0">
      <selection activeCell="A123" sqref="A123"/>
    </sheetView>
  </sheetViews>
  <sheetFormatPr defaultRowHeight="14.25" x14ac:dyDescent="0.2"/>
  <cols>
    <col min="1" max="1" width="44.25" bestFit="1" customWidth="1"/>
    <col min="2" max="2" width="15.125" bestFit="1" customWidth="1"/>
    <col min="3" max="3" width="14.25" bestFit="1" customWidth="1"/>
    <col min="4" max="4" width="15.125" bestFit="1" customWidth="1"/>
    <col min="5" max="5" width="3.125" bestFit="1" customWidth="1"/>
    <col min="6" max="6" width="15.125" bestFit="1" customWidth="1"/>
    <col min="8" max="8" width="7.125" bestFit="1" customWidth="1"/>
    <col min="9" max="9" width="13.5" bestFit="1" customWidth="1"/>
    <col min="10" max="10" width="10.75" bestFit="1" customWidth="1"/>
    <col min="11" max="11" width="11.625" bestFit="1" customWidth="1"/>
  </cols>
  <sheetData>
    <row r="1" spans="1:11" ht="23.25" x14ac:dyDescent="0.4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ht="23.25" x14ac:dyDescent="0.45">
      <c r="A2" s="3">
        <f>[6]ประจำเดือนรวมเช็คไม่ต้องคีย์!A2</f>
        <v>43862</v>
      </c>
      <c r="B2" s="1"/>
      <c r="C2" s="1"/>
      <c r="D2" s="1"/>
      <c r="E2" s="1"/>
      <c r="F2" s="1"/>
      <c r="G2" s="2"/>
      <c r="H2" s="1" t="s">
        <v>1</v>
      </c>
      <c r="I2" s="1"/>
      <c r="J2" s="1"/>
      <c r="K2" s="1"/>
    </row>
    <row r="3" spans="1:11" ht="23.25" x14ac:dyDescent="0.45">
      <c r="A3" s="1"/>
      <c r="B3" s="1"/>
      <c r="C3" s="1"/>
      <c r="D3" s="1"/>
      <c r="E3" s="1"/>
      <c r="F3" s="1"/>
      <c r="G3" s="2"/>
      <c r="H3" s="3">
        <f>A2</f>
        <v>43862</v>
      </c>
      <c r="I3" s="1"/>
      <c r="J3" s="1"/>
      <c r="K3" s="1"/>
    </row>
    <row r="4" spans="1:11" ht="23.25" x14ac:dyDescent="0.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2"/>
      <c r="H4" s="5"/>
      <c r="I4" s="5"/>
      <c r="J4" s="6"/>
      <c r="K4" s="6"/>
    </row>
    <row r="5" spans="1:11" ht="23.25" x14ac:dyDescent="0.5">
      <c r="A5" s="7"/>
      <c r="B5" s="7" t="s">
        <v>8</v>
      </c>
      <c r="C5" s="7"/>
      <c r="D5" s="7"/>
      <c r="E5" s="7" t="s">
        <v>9</v>
      </c>
      <c r="F5" s="7" t="s">
        <v>10</v>
      </c>
      <c r="G5" s="2"/>
      <c r="H5" s="54" t="s">
        <v>11</v>
      </c>
      <c r="I5" s="54" t="s">
        <v>12</v>
      </c>
      <c r="J5" s="55" t="s">
        <v>4</v>
      </c>
      <c r="K5" s="54" t="s">
        <v>5</v>
      </c>
    </row>
    <row r="6" spans="1:11" ht="23.25" x14ac:dyDescent="0.5">
      <c r="A6" s="56" t="s">
        <v>13</v>
      </c>
      <c r="B6" s="56"/>
      <c r="C6" s="56"/>
      <c r="D6" s="56"/>
      <c r="E6" s="57"/>
      <c r="F6" s="56"/>
      <c r="G6" s="58"/>
      <c r="H6" s="4">
        <v>1</v>
      </c>
      <c r="I6" s="56" t="s">
        <v>14</v>
      </c>
      <c r="J6" s="59">
        <f>+[6]ประจำเดือนรวมเช็คไม่ต้องคีย์!BQ89</f>
        <v>10496003.560000001</v>
      </c>
      <c r="K6" s="59">
        <f>+[6]ประจำเดือนรวมเช็คไม่ต้องคีย์!BQ91</f>
        <v>190488086.61999997</v>
      </c>
    </row>
    <row r="7" spans="1:11" ht="23.25" x14ac:dyDescent="0.5">
      <c r="A7" s="60" t="s">
        <v>15</v>
      </c>
      <c r="B7" s="60"/>
      <c r="C7" s="60"/>
      <c r="D7" s="60"/>
      <c r="E7" s="61"/>
      <c r="F7" s="60"/>
      <c r="G7" s="58"/>
      <c r="H7" s="16">
        <v>2</v>
      </c>
      <c r="I7" s="60" t="s">
        <v>16</v>
      </c>
      <c r="J7" s="62">
        <f>[6]ประจำเดือนรวมเช็คไม่ต้องคีย์!BR89</f>
        <v>1052724.67</v>
      </c>
      <c r="K7" s="62">
        <f>+[6]ประจำเดือนรวมเช็คไม่ต้องคีย์!BR91</f>
        <v>4407731.9399999995</v>
      </c>
    </row>
    <row r="8" spans="1:11" ht="23.25" x14ac:dyDescent="0.5">
      <c r="A8" s="60" t="s">
        <v>17</v>
      </c>
      <c r="B8" s="60"/>
      <c r="C8" s="60"/>
      <c r="D8" s="60"/>
      <c r="E8" s="61"/>
      <c r="F8" s="60"/>
      <c r="G8" s="58"/>
      <c r="H8" s="16">
        <v>3</v>
      </c>
      <c r="I8" s="60" t="s">
        <v>18</v>
      </c>
      <c r="J8" s="62">
        <f>[6]ประจำเดือนรวมเช็คไม่ต้องคีย์!BS89</f>
        <v>5318717</v>
      </c>
      <c r="K8" s="62">
        <f>+[6]ประจำเดือนรวมเช็คไม่ต้องคีย์!BS91</f>
        <v>9738189.6999999993</v>
      </c>
    </row>
    <row r="9" spans="1:11" ht="23.25" x14ac:dyDescent="0.5">
      <c r="A9" s="60"/>
      <c r="B9" s="63"/>
      <c r="C9" s="60"/>
      <c r="D9" s="60"/>
      <c r="E9" s="61"/>
      <c r="F9" s="60"/>
      <c r="G9" s="58"/>
      <c r="H9" s="16">
        <v>4</v>
      </c>
      <c r="I9" s="60" t="s">
        <v>19</v>
      </c>
      <c r="J9" s="62">
        <f>[6]ประจำเดือนรวมเช็คไม่ต้องคีย์!BT89</f>
        <v>1381477.3399999999</v>
      </c>
      <c r="K9" s="62">
        <f>+[6]ประจำเดือนรวมเช็คไม่ต้องคีย์!BT91</f>
        <v>12264716.689999999</v>
      </c>
    </row>
    <row r="10" spans="1:11" ht="23.25" x14ac:dyDescent="0.5">
      <c r="A10" s="60" t="s">
        <v>20</v>
      </c>
      <c r="B10" s="60">
        <v>9000000</v>
      </c>
      <c r="C10" s="60">
        <f>[6]ประจำเดือนรวมเช็คไม่ต้องคีย์!B89</f>
        <v>1214811.7299999997</v>
      </c>
      <c r="D10" s="60">
        <f>[6]ประจำเดือนรวมเช็คไม่ต้องคีย์!B91</f>
        <v>9461153.7699999977</v>
      </c>
      <c r="E10" s="61" t="str">
        <f>IF(D10&gt;B10,"+","-")</f>
        <v>+</v>
      </c>
      <c r="F10" s="60">
        <f>ABS(D10-B10)</f>
        <v>461153.76999999769</v>
      </c>
      <c r="G10" s="58"/>
      <c r="H10" s="16"/>
      <c r="I10" s="60"/>
      <c r="J10" s="62"/>
      <c r="K10" s="62"/>
    </row>
    <row r="11" spans="1:11" ht="23.25" x14ac:dyDescent="0.5">
      <c r="A11" s="60" t="s">
        <v>21</v>
      </c>
      <c r="B11" s="60">
        <v>600000000</v>
      </c>
      <c r="C11" s="60">
        <f>[6]ประจำเดือนรวมเช็คไม่ต้องคีย์!C89</f>
        <v>131616894.80000001</v>
      </c>
      <c r="D11" s="60">
        <f>[6]ประจำเดือนรวมเช็คไม่ต้องคีย์!C91</f>
        <v>1133864666.5900002</v>
      </c>
      <c r="E11" s="61" t="str">
        <f t="shared" ref="E11:E17" si="0">IF(D11&gt;B11,"+","-")</f>
        <v>+</v>
      </c>
      <c r="F11" s="60">
        <f t="shared" ref="F11:F17" si="1">ABS(D11-B11)</f>
        <v>533864666.59000015</v>
      </c>
      <c r="G11" s="58"/>
      <c r="H11" s="19"/>
      <c r="I11" s="20"/>
      <c r="J11" s="20"/>
      <c r="K11" s="20"/>
    </row>
    <row r="12" spans="1:11" ht="23.25" x14ac:dyDescent="0.5">
      <c r="A12" s="60" t="s">
        <v>22</v>
      </c>
      <c r="B12" s="60">
        <v>1000000000</v>
      </c>
      <c r="C12" s="60">
        <f>[6]ประจำเดือนรวมเช็คไม่ต้องคีย์!D89</f>
        <v>118700396.13999999</v>
      </c>
      <c r="D12" s="60">
        <f>[6]ประจำเดือนรวมเช็คไม่ต้องคีย์!D91</f>
        <v>183445105.78999999</v>
      </c>
      <c r="E12" s="61" t="str">
        <f t="shared" si="0"/>
        <v>-</v>
      </c>
      <c r="F12" s="60">
        <f t="shared" si="1"/>
        <v>816554894.21000004</v>
      </c>
      <c r="G12" s="58"/>
      <c r="H12" s="16"/>
      <c r="I12" s="60"/>
      <c r="J12" s="62"/>
      <c r="K12" s="62"/>
    </row>
    <row r="13" spans="1:11" ht="23.25" x14ac:dyDescent="0.5">
      <c r="A13" s="60" t="s">
        <v>23</v>
      </c>
      <c r="B13" s="60">
        <v>1000000</v>
      </c>
      <c r="C13" s="60">
        <f>[6]ประจำเดือนรวมเช็คไม่ต้องคีย์!E89</f>
        <v>61340</v>
      </c>
      <c r="D13" s="60">
        <f>[6]ประจำเดือนรวมเช็คไม่ต้องคีย์!E91</f>
        <v>340422</v>
      </c>
      <c r="E13" s="61" t="str">
        <f t="shared" si="0"/>
        <v>-</v>
      </c>
      <c r="F13" s="60">
        <f t="shared" si="1"/>
        <v>659578</v>
      </c>
      <c r="G13" s="58"/>
      <c r="H13" s="7"/>
      <c r="I13" s="60"/>
      <c r="J13" s="62"/>
      <c r="K13" s="62"/>
    </row>
    <row r="14" spans="1:11" ht="24" thickBot="1" x14ac:dyDescent="0.55000000000000004">
      <c r="A14" s="60" t="s">
        <v>24</v>
      </c>
      <c r="B14" s="60">
        <v>240000000</v>
      </c>
      <c r="C14" s="60">
        <f>[6]ประจำเดือนรวมเช็คไม่ต้องคีย์!F89</f>
        <v>17667252.18</v>
      </c>
      <c r="D14" s="60">
        <f>[6]ประจำเดือนรวมเช็คไม่ต้องคีย์!F91</f>
        <v>89489963.900000006</v>
      </c>
      <c r="E14" s="61" t="str">
        <f t="shared" si="0"/>
        <v>-</v>
      </c>
      <c r="F14" s="60">
        <f t="shared" si="1"/>
        <v>150510036.09999999</v>
      </c>
      <c r="G14" s="58"/>
      <c r="H14" s="64"/>
      <c r="I14" s="65" t="s">
        <v>25</v>
      </c>
      <c r="J14" s="66">
        <f>SUM(J6:J13)</f>
        <v>18248922.57</v>
      </c>
      <c r="K14" s="66">
        <f>SUM(K6:K13)</f>
        <v>216898724.94999996</v>
      </c>
    </row>
    <row r="15" spans="1:11" ht="24" thickTop="1" x14ac:dyDescent="0.5">
      <c r="A15" s="60" t="s">
        <v>26</v>
      </c>
      <c r="B15" s="60">
        <v>50000000</v>
      </c>
      <c r="C15" s="60">
        <f>[6]ประจำเดือนรวมเช็คไม่ต้องคีย์!G89</f>
        <v>1645987</v>
      </c>
      <c r="D15" s="60">
        <f>[6]ประจำเดือนรวมเช็คไม่ต้องคีย์!G91</f>
        <v>9589949.75</v>
      </c>
      <c r="E15" s="61" t="str">
        <f t="shared" si="0"/>
        <v>-</v>
      </c>
      <c r="F15" s="60">
        <f t="shared" si="1"/>
        <v>40410050.25</v>
      </c>
      <c r="G15" s="58"/>
      <c r="H15" s="2"/>
      <c r="I15" s="2"/>
      <c r="J15" s="2"/>
      <c r="K15" s="2"/>
    </row>
    <row r="16" spans="1:11" ht="23.25" x14ac:dyDescent="0.5">
      <c r="A16" s="60" t="s">
        <v>27</v>
      </c>
      <c r="B16" s="67">
        <v>14000000000</v>
      </c>
      <c r="C16" s="60">
        <f>[6]ประจำเดือนรวมเช็คไม่ต้องคีย์!H89</f>
        <v>0</v>
      </c>
      <c r="D16" s="60">
        <f>[6]ประจำเดือนรวมเช็คไม่ต้องคีย์!H89</f>
        <v>0</v>
      </c>
      <c r="E16" s="61" t="str">
        <f>IF(D16&gt;B16,"+","-")</f>
        <v>-</v>
      </c>
      <c r="F16" s="60">
        <f>ABS(D16-B16)</f>
        <v>14000000000</v>
      </c>
      <c r="G16" s="58"/>
      <c r="H16" s="21"/>
      <c r="I16" s="21"/>
      <c r="J16" s="2"/>
      <c r="K16" s="58"/>
    </row>
    <row r="17" spans="1:11" ht="23.25" x14ac:dyDescent="0.5">
      <c r="A17" s="60" t="s">
        <v>28</v>
      </c>
      <c r="B17" s="68">
        <f>SUM(B9:B16)</f>
        <v>15900000000</v>
      </c>
      <c r="C17" s="68">
        <f>SUM(C9:C16)</f>
        <v>270906681.85000002</v>
      </c>
      <c r="D17" s="68">
        <f>SUM(D9:D16)</f>
        <v>1426191261.8000002</v>
      </c>
      <c r="E17" s="69" t="str">
        <f t="shared" si="0"/>
        <v>-</v>
      </c>
      <c r="F17" s="68">
        <f t="shared" si="1"/>
        <v>14473808738.200001</v>
      </c>
      <c r="G17" s="58"/>
      <c r="H17" s="5"/>
      <c r="I17" s="2"/>
      <c r="J17" s="2"/>
      <c r="K17" s="2"/>
    </row>
    <row r="18" spans="1:11" ht="23.25" x14ac:dyDescent="0.5">
      <c r="A18" s="60" t="s">
        <v>29</v>
      </c>
      <c r="B18" s="56"/>
      <c r="C18" s="56"/>
      <c r="D18" s="56"/>
      <c r="E18" s="57"/>
      <c r="F18" s="56"/>
      <c r="G18" s="58"/>
      <c r="H18" s="5"/>
      <c r="I18" s="2"/>
      <c r="J18" s="2"/>
      <c r="K18" s="2"/>
    </row>
    <row r="19" spans="1:11" ht="23.25" x14ac:dyDescent="0.5">
      <c r="A19" s="60" t="s">
        <v>30</v>
      </c>
      <c r="B19" s="63">
        <v>27700000000</v>
      </c>
      <c r="C19" s="60">
        <f>[6]ประจำเดือนรวมเช็คไม่ต้องคีย์!I89</f>
        <v>409367932.25999999</v>
      </c>
      <c r="D19" s="60">
        <f>[6]ประจำเดือนรวมเช็คไม่ต้องคีย์!I91</f>
        <v>10397820104.530001</v>
      </c>
      <c r="E19" s="61" t="str">
        <f t="shared" ref="E19:E29" si="2">IF(D19&gt;B19,"+","-")</f>
        <v>-</v>
      </c>
      <c r="F19" s="60">
        <f t="shared" ref="F19:F29" si="3">ABS(D19-B19)</f>
        <v>17302179895.470001</v>
      </c>
      <c r="G19" s="58"/>
      <c r="H19" s="5"/>
      <c r="I19" s="2"/>
      <c r="J19" s="2"/>
      <c r="K19" s="2"/>
    </row>
    <row r="20" spans="1:11" ht="23.25" x14ac:dyDescent="0.5">
      <c r="A20" s="60" t="s">
        <v>31</v>
      </c>
      <c r="B20" s="63">
        <v>13400000000</v>
      </c>
      <c r="C20" s="60">
        <f>[6]ประจำเดือนรวมเช็คไม่ต้องคีย์!J89</f>
        <v>0</v>
      </c>
      <c r="D20" s="60">
        <f>[6]ประจำเดือนรวมเช็คไม่ต้องคีย์!J91</f>
        <v>6678968560.5699997</v>
      </c>
      <c r="E20" s="70" t="str">
        <f t="shared" si="2"/>
        <v>-</v>
      </c>
      <c r="F20" s="60">
        <f t="shared" si="3"/>
        <v>6721031439.4300003</v>
      </c>
      <c r="G20" s="58"/>
      <c r="H20" s="2"/>
      <c r="I20" s="2"/>
      <c r="J20" s="2"/>
      <c r="K20" s="2"/>
    </row>
    <row r="21" spans="1:11" ht="23.25" x14ac:dyDescent="0.5">
      <c r="A21" s="60" t="s">
        <v>32</v>
      </c>
      <c r="B21" s="63">
        <v>0</v>
      </c>
      <c r="C21" s="60">
        <f>[6]ประจำเดือนรวมเช็คไม่ต้องคีย์!K89</f>
        <v>0</v>
      </c>
      <c r="D21" s="60">
        <f>[6]ประจำเดือนรวมเช็คไม่ต้องคีย์!K91</f>
        <v>0</v>
      </c>
      <c r="E21" s="61" t="str">
        <f t="shared" si="2"/>
        <v>-</v>
      </c>
      <c r="F21" s="60">
        <f t="shared" si="3"/>
        <v>0</v>
      </c>
      <c r="G21" s="58"/>
      <c r="H21" s="30"/>
      <c r="I21" s="30"/>
      <c r="J21" s="30"/>
      <c r="K21" s="30"/>
    </row>
    <row r="22" spans="1:11" ht="23.25" x14ac:dyDescent="0.5">
      <c r="A22" s="60" t="s">
        <v>33</v>
      </c>
      <c r="B22" s="63">
        <v>4400000000</v>
      </c>
      <c r="C22" s="60">
        <f>[6]ประจำเดือนรวมเช็คไม่ต้องคีย์!L89</f>
        <v>0</v>
      </c>
      <c r="D22" s="60">
        <f>[6]ประจำเดือนรวมเช็คไม่ต้องคีย์!L91</f>
        <v>1653852034.0699999</v>
      </c>
      <c r="E22" s="61" t="str">
        <f t="shared" si="2"/>
        <v>-</v>
      </c>
      <c r="F22" s="60">
        <f t="shared" si="3"/>
        <v>2746147965.9300003</v>
      </c>
      <c r="G22" s="58"/>
      <c r="H22" s="2"/>
      <c r="I22" s="2"/>
      <c r="J22" s="2"/>
      <c r="K22" s="2"/>
    </row>
    <row r="23" spans="1:11" ht="23.25" x14ac:dyDescent="0.5">
      <c r="A23" s="60" t="s">
        <v>34</v>
      </c>
      <c r="B23" s="71">
        <v>13200000000</v>
      </c>
      <c r="C23" s="60">
        <f>[6]ประจำเดือนรวมเช็คไม่ต้องคีย์!M89</f>
        <v>2398983674</v>
      </c>
      <c r="D23" s="72">
        <f>[6]ประจำเดือนรวมเช็คไม่ต้องคีย์!M91</f>
        <v>7811506488</v>
      </c>
      <c r="E23" s="61" t="str">
        <f t="shared" si="2"/>
        <v>-</v>
      </c>
      <c r="F23" s="73">
        <f t="shared" si="3"/>
        <v>5388493512</v>
      </c>
      <c r="G23" s="58"/>
      <c r="H23" s="2"/>
      <c r="I23" s="2"/>
      <c r="J23" s="2"/>
      <c r="K23" s="2"/>
    </row>
    <row r="24" spans="1:11" ht="23.25" x14ac:dyDescent="0.5">
      <c r="A24" s="19" t="s">
        <v>35</v>
      </c>
      <c r="B24" s="71"/>
      <c r="C24" s="60"/>
      <c r="D24" s="72"/>
      <c r="E24" s="61"/>
      <c r="F24" s="73"/>
      <c r="G24" s="74"/>
      <c r="H24" s="21"/>
      <c r="I24" s="21"/>
      <c r="J24" s="21"/>
      <c r="K24" s="21"/>
    </row>
    <row r="25" spans="1:11" ht="23.25" x14ac:dyDescent="0.5">
      <c r="A25" s="60" t="s">
        <v>36</v>
      </c>
      <c r="B25" s="63">
        <v>3670000000</v>
      </c>
      <c r="C25" s="60">
        <f>[6]ประจำเดือนรวมเช็คไม่ต้องคีย์!N89</f>
        <v>209559596.70999998</v>
      </c>
      <c r="D25" s="60">
        <f>[6]ประจำเดือนรวมเช็คไม่ต้องคีย์!N91</f>
        <v>1457987818.5699999</v>
      </c>
      <c r="E25" s="61" t="str">
        <f>IF(D25&gt;B25,"+","-")</f>
        <v>-</v>
      </c>
      <c r="F25" s="60">
        <f>ABS(D25-B25)</f>
        <v>2212012181.4300003</v>
      </c>
      <c r="G25" s="58"/>
      <c r="H25" s="2"/>
      <c r="I25" s="2"/>
      <c r="J25" s="2"/>
      <c r="K25" s="2"/>
    </row>
    <row r="26" spans="1:11" ht="23.25" x14ac:dyDescent="0.5">
      <c r="A26" s="60" t="s">
        <v>37</v>
      </c>
      <c r="B26" s="60">
        <v>4600000</v>
      </c>
      <c r="C26" s="60">
        <f>[6]ประจำเดือนรวมเช็คไม่ต้องคีย์!O89</f>
        <v>2797691.5</v>
      </c>
      <c r="D26" s="60">
        <f>[6]ประจำเดือนรวมเช็คไม่ต้องคีย์!O91</f>
        <v>4484126</v>
      </c>
      <c r="E26" s="61" t="str">
        <f>IF(D26&gt;B26,"+","-")</f>
        <v>-</v>
      </c>
      <c r="F26" s="60">
        <f>ABS(D26-B26)</f>
        <v>115874</v>
      </c>
      <c r="G26" s="58"/>
      <c r="H26" s="2"/>
      <c r="I26" s="2"/>
      <c r="J26" s="2"/>
      <c r="K26" s="2"/>
    </row>
    <row r="27" spans="1:11" ht="23.25" x14ac:dyDescent="0.5">
      <c r="A27" s="60" t="s">
        <v>38</v>
      </c>
      <c r="B27" s="60">
        <v>400000</v>
      </c>
      <c r="C27" s="60">
        <f>[6]ประจำเดือนรวมเช็คไม่ต้องคีย์!P89</f>
        <v>0</v>
      </c>
      <c r="D27" s="60">
        <f>[6]ประจำเดือนรวมเช็คไม่ต้องคีย์!P91</f>
        <v>111870</v>
      </c>
      <c r="E27" s="61" t="str">
        <f>IF(D27&gt;B27,"+","-")</f>
        <v>-</v>
      </c>
      <c r="F27" s="60">
        <f>ABS(D27-B27)</f>
        <v>288130</v>
      </c>
      <c r="G27" s="58"/>
      <c r="H27" s="2"/>
      <c r="I27" s="2"/>
      <c r="J27" s="2"/>
      <c r="K27" s="2"/>
    </row>
    <row r="28" spans="1:11" ht="23.25" x14ac:dyDescent="0.5">
      <c r="A28" s="60" t="s">
        <v>39</v>
      </c>
      <c r="B28" s="60">
        <v>125000000</v>
      </c>
      <c r="C28" s="60">
        <f>[6]ประจำเดือนรวมเช็คไม่ต้องคีย์!Q89</f>
        <v>7255810</v>
      </c>
      <c r="D28" s="60">
        <f>[6]ประจำเดือนรวมเช็คไม่ต้องคีย์!Q91</f>
        <v>54319498.75</v>
      </c>
      <c r="E28" s="61" t="str">
        <f>IF(D28&gt;B28,"+","-")</f>
        <v>-</v>
      </c>
      <c r="F28" s="60">
        <f>ABS(D28-B28)</f>
        <v>70680501.25</v>
      </c>
      <c r="G28" s="58"/>
      <c r="H28" s="2"/>
      <c r="I28" s="2"/>
      <c r="J28" s="2"/>
      <c r="K28" s="2"/>
    </row>
    <row r="29" spans="1:11" ht="23.25" x14ac:dyDescent="0.5">
      <c r="A29" s="60" t="s">
        <v>40</v>
      </c>
      <c r="B29" s="75">
        <f>SUM(B19:B28)</f>
        <v>62500000000</v>
      </c>
      <c r="C29" s="75">
        <f>SUM(C19:C28)</f>
        <v>3027964704.4700003</v>
      </c>
      <c r="D29" s="75">
        <f>SUM(D19:D28)</f>
        <v>28059050500.490002</v>
      </c>
      <c r="E29" s="69" t="str">
        <f t="shared" si="2"/>
        <v>-</v>
      </c>
      <c r="F29" s="68">
        <f t="shared" si="3"/>
        <v>34440949499.509995</v>
      </c>
      <c r="G29" s="58"/>
      <c r="H29" s="2"/>
      <c r="I29" s="2"/>
      <c r="J29" s="2"/>
      <c r="K29" s="2"/>
    </row>
    <row r="30" spans="1:11" ht="23.25" x14ac:dyDescent="0.5">
      <c r="A30" s="76" t="s">
        <v>41</v>
      </c>
      <c r="B30" s="77">
        <f>+B17+B29</f>
        <v>78400000000</v>
      </c>
      <c r="C30" s="77">
        <f>+C17+C29</f>
        <v>3298871386.3200002</v>
      </c>
      <c r="D30" s="77">
        <f>+D17+D29</f>
        <v>29485241762.290001</v>
      </c>
      <c r="E30" s="78" t="str">
        <f>IF(D30&gt;B30,"+","-")</f>
        <v>-</v>
      </c>
      <c r="F30" s="77">
        <f>ABS(D30-B30)</f>
        <v>48914758237.709999</v>
      </c>
      <c r="G30" s="58"/>
      <c r="H30" s="2"/>
      <c r="I30" s="2"/>
      <c r="J30" s="2"/>
      <c r="K30" s="2"/>
    </row>
    <row r="31" spans="1:11" ht="23.25" x14ac:dyDescent="0.5">
      <c r="A31" s="60" t="s">
        <v>42</v>
      </c>
      <c r="B31" s="56"/>
      <c r="C31" s="56"/>
      <c r="D31" s="56"/>
      <c r="E31" s="57"/>
      <c r="F31" s="56"/>
      <c r="G31" s="58"/>
      <c r="H31" s="2"/>
      <c r="I31" s="2"/>
      <c r="J31" s="2"/>
      <c r="K31" s="2"/>
    </row>
    <row r="32" spans="1:11" ht="23.25" x14ac:dyDescent="0.5">
      <c r="A32" s="60" t="s">
        <v>43</v>
      </c>
      <c r="B32" s="60"/>
      <c r="C32" s="60"/>
      <c r="D32" s="60"/>
      <c r="E32" s="61"/>
      <c r="F32" s="60"/>
      <c r="G32" s="58"/>
      <c r="H32" s="2"/>
      <c r="I32" s="2"/>
      <c r="J32" s="2"/>
      <c r="K32" s="2"/>
    </row>
    <row r="33" spans="1:11" ht="23.25" x14ac:dyDescent="0.5">
      <c r="A33" s="60" t="s">
        <v>44</v>
      </c>
      <c r="B33" s="60">
        <v>1700000000</v>
      </c>
      <c r="C33" s="60">
        <f>[6]ประจำเดือนรวมเช็คไม่ต้องคีย์!S89</f>
        <v>55916940</v>
      </c>
      <c r="D33" s="60">
        <f>[6]ประจำเดือนรวมเช็คไม่ต้องคีย์!S91</f>
        <v>243676463.53999999</v>
      </c>
      <c r="E33" s="61" t="str">
        <f t="shared" ref="E33:E39" si="4">IF(D33&gt;B33,"+","-")</f>
        <v>-</v>
      </c>
      <c r="F33" s="60">
        <f t="shared" ref="F33:F39" si="5">ABS(D33-B33)</f>
        <v>1456323536.46</v>
      </c>
      <c r="G33" s="58"/>
      <c r="H33" s="46"/>
      <c r="I33" s="2"/>
      <c r="J33" s="2"/>
      <c r="K33" s="2"/>
    </row>
    <row r="34" spans="1:11" ht="23.25" x14ac:dyDescent="0.5">
      <c r="A34" s="60" t="s">
        <v>45</v>
      </c>
      <c r="B34" s="60">
        <v>39800000</v>
      </c>
      <c r="C34" s="60">
        <f>[6]ประจำเดือนรวมเช็คไม่ต้องคีย์!T89</f>
        <v>2813220</v>
      </c>
      <c r="D34" s="60">
        <f>[6]ประจำเดือนรวมเช็คไม่ต้องคีย์!T91</f>
        <v>15278200</v>
      </c>
      <c r="E34" s="61" t="str">
        <f t="shared" si="4"/>
        <v>-</v>
      </c>
      <c r="F34" s="60">
        <f t="shared" si="5"/>
        <v>24521800</v>
      </c>
      <c r="G34" s="58"/>
      <c r="H34" s="2"/>
      <c r="I34" s="2"/>
      <c r="J34" s="2"/>
      <c r="K34" s="2"/>
    </row>
    <row r="35" spans="1:11" ht="23.25" x14ac:dyDescent="0.5">
      <c r="A35" s="60" t="s">
        <v>46</v>
      </c>
      <c r="B35" s="60">
        <v>60000000</v>
      </c>
      <c r="C35" s="60">
        <f>[6]ประจำเดือนรวมเช็คไม่ต้องคีย์!U89</f>
        <v>5112084.1500000004</v>
      </c>
      <c r="D35" s="60">
        <f>[6]ประจำเดือนรวมเช็คไม่ต้องคีย์!U91</f>
        <v>19435791.890000001</v>
      </c>
      <c r="E35" s="61" t="str">
        <f t="shared" si="4"/>
        <v>-</v>
      </c>
      <c r="F35" s="60">
        <f t="shared" si="5"/>
        <v>40564208.109999999</v>
      </c>
      <c r="G35" s="58"/>
      <c r="H35" s="2"/>
      <c r="I35" s="2"/>
      <c r="J35" s="2"/>
      <c r="K35" s="2"/>
    </row>
    <row r="36" spans="1:11" ht="23.25" x14ac:dyDescent="0.5">
      <c r="A36" s="60" t="s">
        <v>47</v>
      </c>
      <c r="B36" s="60">
        <v>60000000</v>
      </c>
      <c r="C36" s="60">
        <f>[6]ประจำเดือนรวมเช็คไม่ต้องคีย์!V89</f>
        <v>4803152.13</v>
      </c>
      <c r="D36" s="60">
        <f>[6]ประจำเดือนรวมเช็คไม่ต้องคีย์!V91</f>
        <v>27073521.159999996</v>
      </c>
      <c r="E36" s="61" t="str">
        <f t="shared" si="4"/>
        <v>-</v>
      </c>
      <c r="F36" s="60">
        <f t="shared" si="5"/>
        <v>32926478.840000004</v>
      </c>
      <c r="G36" s="58"/>
      <c r="H36" s="2"/>
      <c r="I36" s="2"/>
      <c r="J36" s="2"/>
      <c r="K36" s="2"/>
    </row>
    <row r="37" spans="1:11" ht="23.25" x14ac:dyDescent="0.5">
      <c r="A37" s="60" t="s">
        <v>48</v>
      </c>
      <c r="B37" s="60">
        <v>10000</v>
      </c>
      <c r="C37" s="60">
        <f>[6]ประจำเดือนรวมเช็คไม่ต้องคีย์!W89</f>
        <v>400</v>
      </c>
      <c r="D37" s="60">
        <f>[6]ประจำเดือนรวมเช็คไม่ต้องคีย์!W91</f>
        <v>1000</v>
      </c>
      <c r="E37" s="61" t="str">
        <f t="shared" si="4"/>
        <v>-</v>
      </c>
      <c r="F37" s="60">
        <f t="shared" si="5"/>
        <v>9000</v>
      </c>
      <c r="G37" s="58"/>
      <c r="H37" s="2"/>
      <c r="I37" s="2"/>
      <c r="J37" s="2"/>
      <c r="K37" s="2"/>
    </row>
    <row r="38" spans="1:11" ht="23.25" x14ac:dyDescent="0.5">
      <c r="A38" s="60" t="s">
        <v>49</v>
      </c>
      <c r="B38" s="60">
        <v>79000000</v>
      </c>
      <c r="C38" s="60">
        <f>[6]ประจำเดือนรวมเช็คไม่ต้องคีย์!X89</f>
        <v>5692601</v>
      </c>
      <c r="D38" s="60">
        <f>[6]ประจำเดือนรวมเช็คไม่ต้องคีย์!X91</f>
        <v>32869088</v>
      </c>
      <c r="E38" s="61" t="str">
        <f t="shared" si="4"/>
        <v>-</v>
      </c>
      <c r="F38" s="60">
        <f t="shared" si="5"/>
        <v>46130912</v>
      </c>
      <c r="G38" s="58"/>
      <c r="H38" s="2"/>
      <c r="I38" s="2"/>
      <c r="J38" s="2"/>
      <c r="K38" s="2"/>
    </row>
    <row r="39" spans="1:11" ht="23.25" x14ac:dyDescent="0.5">
      <c r="A39" s="60" t="s">
        <v>50</v>
      </c>
      <c r="B39" s="40">
        <v>900000</v>
      </c>
      <c r="C39" s="60">
        <f>+[6]ประจำเดือนรวมเช็คไม่ต้องคีย์!Y89</f>
        <v>61260</v>
      </c>
      <c r="D39" s="60">
        <f>[6]ประจำเดือนรวมเช็คไม่ต้องคีย์!Y91</f>
        <v>328820</v>
      </c>
      <c r="E39" s="61" t="str">
        <f t="shared" si="4"/>
        <v>-</v>
      </c>
      <c r="F39" s="60">
        <f t="shared" si="5"/>
        <v>571180</v>
      </c>
      <c r="G39" s="58"/>
      <c r="H39" s="2"/>
      <c r="I39" s="2"/>
      <c r="J39" s="2"/>
      <c r="K39" s="2"/>
    </row>
    <row r="40" spans="1:11" ht="23.25" x14ac:dyDescent="0.5">
      <c r="A40" s="60" t="s">
        <v>51</v>
      </c>
      <c r="B40" s="41">
        <v>15000000</v>
      </c>
      <c r="C40" s="60">
        <f>+[6]ประจำเดือนรวมเช็คไม่ต้องคีย์!Z89</f>
        <v>988500</v>
      </c>
      <c r="D40" s="60">
        <f>[6]ประจำเดือนรวมเช็คไม่ต้องคีย์!Z91</f>
        <v>4899100</v>
      </c>
      <c r="E40" s="61" t="str">
        <f>IF(D40&gt;B40,"+","-")</f>
        <v>-</v>
      </c>
      <c r="F40" s="60">
        <f>ABS(D40-B40)</f>
        <v>10100900</v>
      </c>
      <c r="G40" s="58"/>
      <c r="H40" s="2"/>
      <c r="I40" s="2"/>
      <c r="J40" s="2"/>
      <c r="K40" s="2"/>
    </row>
    <row r="41" spans="1:11" ht="23.25" x14ac:dyDescent="0.5">
      <c r="A41" s="60" t="s">
        <v>52</v>
      </c>
      <c r="B41" s="60">
        <v>200000</v>
      </c>
      <c r="C41" s="60">
        <f>+[6]ประจำเดือนรวมเช็คไม่ต้องคีย์!AA89</f>
        <v>0</v>
      </c>
      <c r="D41" s="60">
        <f>+[6]ประจำเดือนรวมเช็คไม่ต้องคีย์!AA91</f>
        <v>7000</v>
      </c>
      <c r="E41" s="61" t="str">
        <f t="shared" ref="E41:E49" si="6">IF(D41&gt;B41,"+","-")</f>
        <v>-</v>
      </c>
      <c r="F41" s="60">
        <f t="shared" ref="F41:F49" si="7">ABS(D41-B41)</f>
        <v>193000</v>
      </c>
      <c r="G41" s="58"/>
      <c r="H41" s="2"/>
      <c r="I41" s="2"/>
      <c r="J41" s="2"/>
      <c r="K41" s="2"/>
    </row>
    <row r="42" spans="1:11" ht="23.25" x14ac:dyDescent="0.5">
      <c r="A42" s="60" t="s">
        <v>53</v>
      </c>
      <c r="B42" s="60">
        <v>90000</v>
      </c>
      <c r="C42" s="60">
        <f>+[6]ประจำเดือนรวมเช็คไม่ต้องคีย์!AB89</f>
        <v>375</v>
      </c>
      <c r="D42" s="60">
        <f>+[6]ประจำเดือนรวมเช็คไม่ต้องคีย์!AB91</f>
        <v>18375</v>
      </c>
      <c r="E42" s="61" t="str">
        <f t="shared" si="6"/>
        <v>-</v>
      </c>
      <c r="F42" s="60">
        <f t="shared" si="7"/>
        <v>71625</v>
      </c>
      <c r="G42" s="58"/>
      <c r="H42" s="2"/>
      <c r="I42" s="2"/>
      <c r="J42" s="2"/>
      <c r="K42" s="2"/>
    </row>
    <row r="43" spans="1:11" ht="23.25" x14ac:dyDescent="0.5">
      <c r="A43" s="60" t="s">
        <v>54</v>
      </c>
      <c r="B43" s="60"/>
      <c r="C43" s="60">
        <f>+[6]ประจำเดือนรวมเช็คไม่ต้องคีย์!AC89</f>
        <v>0</v>
      </c>
      <c r="D43" s="60">
        <f>+[6]ประจำเดือนรวมเช็คไม่ต้องคีย์!AC91</f>
        <v>0</v>
      </c>
      <c r="E43" s="61" t="str">
        <f t="shared" si="6"/>
        <v>-</v>
      </c>
      <c r="F43" s="60">
        <f t="shared" si="7"/>
        <v>0</v>
      </c>
      <c r="G43" s="58"/>
      <c r="H43" s="2"/>
      <c r="I43" s="2"/>
      <c r="J43" s="2"/>
      <c r="K43" s="2"/>
    </row>
    <row r="44" spans="1:11" ht="23.25" x14ac:dyDescent="0.5">
      <c r="A44" s="60" t="s">
        <v>55</v>
      </c>
      <c r="B44" s="60"/>
      <c r="C44" s="60">
        <f>+[6]ประจำเดือนรวมเช็คไม่ต้องคีย์!AD89</f>
        <v>0</v>
      </c>
      <c r="D44" s="60">
        <f>+[6]ประจำเดือนรวมเช็คไม่ต้องคีย์!AD91</f>
        <v>0</v>
      </c>
      <c r="E44" s="61" t="str">
        <f t="shared" si="6"/>
        <v>-</v>
      </c>
      <c r="F44" s="60">
        <f t="shared" si="7"/>
        <v>0</v>
      </c>
      <c r="G44" s="58"/>
      <c r="H44" s="2"/>
      <c r="I44" s="2"/>
      <c r="J44" s="2"/>
      <c r="K44" s="2"/>
    </row>
    <row r="45" spans="1:11" ht="23.25" x14ac:dyDescent="0.5">
      <c r="A45" s="60" t="s">
        <v>56</v>
      </c>
      <c r="B45" s="60"/>
      <c r="C45" s="60">
        <f>+[6]ประจำเดือนรวมเช็คไม่ต้องคีย์!AE89</f>
        <v>0</v>
      </c>
      <c r="D45" s="60">
        <f>+[6]ประจำเดือนรวมเช็คไม่ต้องคีย์!AE91</f>
        <v>0</v>
      </c>
      <c r="E45" s="61" t="str">
        <f t="shared" si="6"/>
        <v>-</v>
      </c>
      <c r="F45" s="60">
        <f t="shared" si="7"/>
        <v>0</v>
      </c>
      <c r="G45" s="58"/>
      <c r="H45" s="2"/>
      <c r="I45" s="2"/>
      <c r="J45" s="2"/>
      <c r="K45" s="2"/>
    </row>
    <row r="46" spans="1:11" ht="23.25" x14ac:dyDescent="0.5">
      <c r="A46" s="60" t="s">
        <v>57</v>
      </c>
      <c r="B46" s="60"/>
      <c r="C46" s="60">
        <f>+[6]ประจำเดือนรวมเช็คไม่ต้องคีย์!AF89</f>
        <v>0</v>
      </c>
      <c r="D46" s="60">
        <f>+[6]ประจำเดือนรวมเช็คไม่ต้องคีย์!AF91</f>
        <v>0</v>
      </c>
      <c r="E46" s="61" t="str">
        <f t="shared" si="6"/>
        <v>-</v>
      </c>
      <c r="F46" s="60">
        <f t="shared" si="7"/>
        <v>0</v>
      </c>
      <c r="G46" s="58"/>
      <c r="H46" s="2"/>
      <c r="I46" s="2"/>
      <c r="J46" s="2"/>
      <c r="K46" s="2"/>
    </row>
    <row r="47" spans="1:11" ht="23.25" x14ac:dyDescent="0.5">
      <c r="A47" s="60" t="s">
        <v>58</v>
      </c>
      <c r="B47" s="60"/>
      <c r="C47" s="60">
        <f>+[6]ประจำเดือนรวมเช็คไม่ต้องคีย์!AG89</f>
        <v>0</v>
      </c>
      <c r="D47" s="60">
        <f>+[6]ประจำเดือนรวมเช็คไม่ต้องคีย์!AG91</f>
        <v>0</v>
      </c>
      <c r="E47" s="61" t="str">
        <f t="shared" si="6"/>
        <v>-</v>
      </c>
      <c r="F47" s="60">
        <f t="shared" si="7"/>
        <v>0</v>
      </c>
      <c r="G47" s="58"/>
      <c r="H47" s="2"/>
      <c r="I47" s="2"/>
      <c r="J47" s="2"/>
      <c r="K47" s="2"/>
    </row>
    <row r="48" spans="1:11" ht="23.25" x14ac:dyDescent="0.5">
      <c r="A48" s="60" t="s">
        <v>59</v>
      </c>
      <c r="B48" s="60"/>
      <c r="C48" s="60">
        <f>+[6]ประจำเดือนรวมเช็คไม่ต้องคีย์!AH89</f>
        <v>0</v>
      </c>
      <c r="D48" s="60">
        <f>+[6]ประจำเดือนรวมเช็คไม่ต้องคีย์!AH91</f>
        <v>0</v>
      </c>
      <c r="E48" s="61" t="str">
        <f t="shared" si="6"/>
        <v>-</v>
      </c>
      <c r="F48" s="60">
        <f t="shared" si="7"/>
        <v>0</v>
      </c>
      <c r="G48" s="58"/>
      <c r="H48" s="2"/>
      <c r="I48" s="2"/>
      <c r="J48" s="2"/>
      <c r="K48" s="2"/>
    </row>
    <row r="49" spans="1:11" ht="23.25" x14ac:dyDescent="0.5">
      <c r="A49" s="60" t="s">
        <v>60</v>
      </c>
      <c r="B49" s="68">
        <f>SUM(B41:B48,B33:B40)</f>
        <v>1955000000</v>
      </c>
      <c r="C49" s="68">
        <f>SUM(C33:C42)</f>
        <v>75388532.280000001</v>
      </c>
      <c r="D49" s="68">
        <f>SUM(D33:D42)</f>
        <v>343587359.59000003</v>
      </c>
      <c r="E49" s="69" t="str">
        <f t="shared" si="6"/>
        <v>-</v>
      </c>
      <c r="F49" s="68">
        <f t="shared" si="7"/>
        <v>1611412640.4099998</v>
      </c>
      <c r="G49" s="58"/>
      <c r="H49" s="2"/>
      <c r="I49" s="2"/>
      <c r="J49" s="2"/>
      <c r="K49" s="2"/>
    </row>
    <row r="50" spans="1:11" ht="23.25" x14ac:dyDescent="0.5">
      <c r="A50" s="72"/>
      <c r="B50" s="41"/>
      <c r="C50" s="72"/>
      <c r="D50" s="72"/>
      <c r="E50" s="79"/>
      <c r="F50" s="72"/>
      <c r="G50" s="58"/>
      <c r="H50" s="21"/>
      <c r="I50" s="21"/>
      <c r="J50" s="21"/>
      <c r="K50" s="21"/>
    </row>
    <row r="51" spans="1:11" ht="23.25" x14ac:dyDescent="0.5">
      <c r="A51" s="72"/>
      <c r="B51" s="41"/>
      <c r="C51" s="72"/>
      <c r="D51" s="72"/>
      <c r="E51" s="79"/>
      <c r="F51" s="72"/>
      <c r="G51" s="58"/>
      <c r="H51" s="2"/>
      <c r="I51" s="2"/>
      <c r="J51" s="2"/>
      <c r="K51" s="2"/>
    </row>
    <row r="52" spans="1:11" ht="23.25" x14ac:dyDescent="0.45">
      <c r="A52" s="1" t="s">
        <v>61</v>
      </c>
      <c r="B52" s="1"/>
      <c r="C52" s="1"/>
      <c r="D52" s="1"/>
      <c r="E52" s="1"/>
      <c r="F52" s="1"/>
      <c r="G52" s="58"/>
      <c r="H52" s="2"/>
      <c r="I52" s="2"/>
      <c r="J52" s="2"/>
      <c r="K52" s="2"/>
    </row>
    <row r="53" spans="1:11" ht="23.25" x14ac:dyDescent="0.45">
      <c r="A53" s="1"/>
      <c r="B53" s="1"/>
      <c r="C53" s="1"/>
      <c r="D53" s="1"/>
      <c r="E53" s="1"/>
      <c r="F53" s="1"/>
      <c r="G53" s="58"/>
      <c r="H53" s="2"/>
      <c r="I53" s="2"/>
      <c r="J53" s="2"/>
      <c r="K53" s="2"/>
    </row>
    <row r="54" spans="1:11" ht="23.25" x14ac:dyDescent="0.5">
      <c r="A54" s="4" t="s">
        <v>2</v>
      </c>
      <c r="B54" s="4" t="s">
        <v>3</v>
      </c>
      <c r="C54" s="4" t="s">
        <v>4</v>
      </c>
      <c r="D54" s="4" t="s">
        <v>5</v>
      </c>
      <c r="E54" s="4" t="s">
        <v>6</v>
      </c>
      <c r="F54" s="4" t="s">
        <v>7</v>
      </c>
      <c r="G54" s="58"/>
      <c r="H54" s="2"/>
      <c r="I54" s="2"/>
      <c r="J54" s="2"/>
      <c r="K54" s="2"/>
    </row>
    <row r="55" spans="1:11" ht="23.25" x14ac:dyDescent="0.5">
      <c r="A55" s="7"/>
      <c r="B55" s="7" t="str">
        <f>+B5</f>
        <v>ปี 2563</v>
      </c>
      <c r="C55" s="7"/>
      <c r="D55" s="7"/>
      <c r="E55" s="7" t="s">
        <v>9</v>
      </c>
      <c r="F55" s="7" t="s">
        <v>62</v>
      </c>
      <c r="G55" s="58"/>
      <c r="H55" s="2"/>
      <c r="I55" s="2"/>
      <c r="J55" s="2"/>
      <c r="K55" s="2"/>
    </row>
    <row r="56" spans="1:11" ht="23.25" x14ac:dyDescent="0.5">
      <c r="A56" s="60" t="s">
        <v>63</v>
      </c>
      <c r="B56" s="60"/>
      <c r="C56" s="60"/>
      <c r="D56" s="60"/>
      <c r="E56" s="61"/>
      <c r="F56" s="60"/>
      <c r="G56" s="58"/>
      <c r="H56" s="2"/>
      <c r="I56" s="2"/>
      <c r="J56" s="2"/>
      <c r="K56" s="2"/>
    </row>
    <row r="57" spans="1:11" ht="23.25" x14ac:dyDescent="0.5">
      <c r="A57" s="60" t="s">
        <v>64</v>
      </c>
      <c r="B57" s="60">
        <v>114000000</v>
      </c>
      <c r="C57" s="60">
        <f>[6]ประจำเดือนรวมเช็คไม่ต้องคีย์!AI89</f>
        <v>8548616.5</v>
      </c>
      <c r="D57" s="60">
        <f>[6]ประจำเดือนรวมเช็คไม่ต้องคีย์!AI91</f>
        <v>76958688.200000003</v>
      </c>
      <c r="E57" s="61" t="str">
        <f>IF(D57&gt;B57,"+","-")</f>
        <v>-</v>
      </c>
      <c r="F57" s="60">
        <f>ABS(D57-B57)</f>
        <v>37041311.799999997</v>
      </c>
      <c r="G57" s="58"/>
      <c r="H57" s="2"/>
      <c r="I57" s="2"/>
      <c r="J57" s="2"/>
      <c r="K57" s="2"/>
    </row>
    <row r="58" spans="1:11" ht="23.25" x14ac:dyDescent="0.5">
      <c r="A58" s="60" t="s">
        <v>65</v>
      </c>
      <c r="B58" s="60"/>
      <c r="C58" s="60"/>
      <c r="D58" s="60"/>
      <c r="E58" s="61"/>
      <c r="F58" s="60"/>
      <c r="G58" s="58"/>
      <c r="H58" s="2"/>
      <c r="I58" s="2"/>
      <c r="J58" s="2"/>
      <c r="K58" s="2"/>
    </row>
    <row r="59" spans="1:11" ht="23.25" x14ac:dyDescent="0.5">
      <c r="A59" s="60" t="s">
        <v>66</v>
      </c>
      <c r="B59" s="60">
        <v>15000000</v>
      </c>
      <c r="C59" s="60">
        <f>[6]ประจำเดือนรวมเช็คไม่ต้องคีย์!AJ89</f>
        <v>1603215</v>
      </c>
      <c r="D59" s="60">
        <f>[6]ประจำเดือนรวมเช็คไม่ต้องคีย์!AJ91</f>
        <v>10085809</v>
      </c>
      <c r="E59" s="61" t="str">
        <f t="shared" ref="E59:E65" si="8">IF(D59&gt;B59,"+","-")</f>
        <v>-</v>
      </c>
      <c r="F59" s="60">
        <f t="shared" ref="F59:F65" si="9">ABS(D59-B59)</f>
        <v>4914191</v>
      </c>
      <c r="G59" s="58"/>
      <c r="H59" s="2"/>
      <c r="I59" s="2"/>
      <c r="J59" s="2"/>
      <c r="K59" s="2"/>
    </row>
    <row r="60" spans="1:11" ht="23.25" x14ac:dyDescent="0.5">
      <c r="A60" s="60" t="s">
        <v>67</v>
      </c>
      <c r="B60" s="60"/>
      <c r="C60" s="60"/>
      <c r="D60" s="60"/>
      <c r="E60" s="61"/>
      <c r="F60" s="60"/>
      <c r="G60" s="58"/>
      <c r="H60" s="2"/>
      <c r="I60" s="2"/>
      <c r="J60" s="2"/>
      <c r="K60" s="2"/>
    </row>
    <row r="61" spans="1:11" ht="23.25" x14ac:dyDescent="0.5">
      <c r="A61" s="60" t="s">
        <v>68</v>
      </c>
      <c r="B61" s="60">
        <v>200000</v>
      </c>
      <c r="C61" s="60">
        <f>[6]ประจำเดือนรวมเช็คไม่ต้องคีย์!AK89</f>
        <v>19835</v>
      </c>
      <c r="D61" s="60">
        <f>[6]ประจำเดือนรวมเช็คไม่ต้องคีย์!AK91</f>
        <v>124785</v>
      </c>
      <c r="E61" s="61" t="str">
        <f t="shared" si="8"/>
        <v>-</v>
      </c>
      <c r="F61" s="60">
        <f t="shared" si="9"/>
        <v>75215</v>
      </c>
      <c r="G61" s="58"/>
      <c r="H61" s="2"/>
      <c r="I61" s="2"/>
      <c r="J61" s="2"/>
      <c r="K61" s="2"/>
    </row>
    <row r="62" spans="1:11" ht="23.25" x14ac:dyDescent="0.5">
      <c r="A62" s="60" t="s">
        <v>69</v>
      </c>
      <c r="B62" s="60">
        <v>1000000</v>
      </c>
      <c r="C62" s="60">
        <f>[6]ประจำเดือนรวมเช็คไม่ต้องคีย์!AL89</f>
        <v>246000</v>
      </c>
      <c r="D62" s="60">
        <f>[6]ประจำเดือนรวมเช็คไม่ต้องคีย์!AL91</f>
        <v>1323800</v>
      </c>
      <c r="E62" s="61" t="str">
        <f t="shared" si="8"/>
        <v>+</v>
      </c>
      <c r="F62" s="60">
        <f t="shared" si="9"/>
        <v>323800</v>
      </c>
      <c r="G62" s="58"/>
      <c r="H62" s="2"/>
      <c r="I62" s="2"/>
      <c r="J62" s="2"/>
      <c r="K62" s="2"/>
    </row>
    <row r="63" spans="1:11" ht="23.25" x14ac:dyDescent="0.5">
      <c r="A63" s="60" t="s">
        <v>70</v>
      </c>
      <c r="B63" s="60">
        <v>300000</v>
      </c>
      <c r="C63" s="60">
        <f>[6]ประจำเดือนรวมเช็คไม่ต้องคีย์!AM89</f>
        <v>16500</v>
      </c>
      <c r="D63" s="60">
        <f>[6]ประจำเดือนรวมเช็คไม่ต้องคีย์!AM91</f>
        <v>125000</v>
      </c>
      <c r="E63" s="61" t="str">
        <f t="shared" si="8"/>
        <v>-</v>
      </c>
      <c r="F63" s="60">
        <f t="shared" si="9"/>
        <v>175000</v>
      </c>
      <c r="G63" s="58"/>
      <c r="H63" s="2"/>
      <c r="I63" s="2"/>
      <c r="J63" s="2"/>
      <c r="K63" s="2"/>
    </row>
    <row r="64" spans="1:11" ht="23.25" x14ac:dyDescent="0.5">
      <c r="A64" s="60" t="s">
        <v>71</v>
      </c>
      <c r="B64" s="60">
        <v>500000</v>
      </c>
      <c r="C64" s="60">
        <f>+[6]ประจำเดือนรวมเช็คไม่ต้องคีย์!AN89</f>
        <v>61400</v>
      </c>
      <c r="D64" s="60">
        <f>[6]ประจำเดือนรวมเช็คไม่ต้องคีย์!AN91</f>
        <v>973370</v>
      </c>
      <c r="E64" s="61" t="str">
        <f t="shared" si="8"/>
        <v>+</v>
      </c>
      <c r="F64" s="60">
        <f t="shared" si="9"/>
        <v>473370</v>
      </c>
      <c r="G64" s="58"/>
      <c r="H64" s="2"/>
      <c r="I64" s="2"/>
      <c r="J64" s="2"/>
      <c r="K64" s="2"/>
    </row>
    <row r="65" spans="1:11" ht="23.25" x14ac:dyDescent="0.5">
      <c r="A65" s="60" t="s">
        <v>72</v>
      </c>
      <c r="B65" s="60">
        <v>8000000</v>
      </c>
      <c r="C65" s="60">
        <f>+[6]ประจำเดือนรวมเช็คไม่ต้องคีย์!AO89</f>
        <v>1067301</v>
      </c>
      <c r="D65" s="60">
        <f>[6]ประจำเดือนรวมเช็คไม่ต้องคีย์!AO91</f>
        <v>7000905</v>
      </c>
      <c r="E65" s="61" t="str">
        <f t="shared" si="8"/>
        <v>-</v>
      </c>
      <c r="F65" s="60">
        <f t="shared" si="9"/>
        <v>999095</v>
      </c>
      <c r="G65" s="58"/>
      <c r="H65" s="2"/>
      <c r="I65" s="2"/>
      <c r="J65" s="2"/>
      <c r="K65" s="2"/>
    </row>
    <row r="66" spans="1:11" ht="23.25" x14ac:dyDescent="0.5">
      <c r="A66" s="60" t="s">
        <v>73</v>
      </c>
      <c r="B66" s="60"/>
      <c r="C66" s="60"/>
      <c r="D66" s="60"/>
      <c r="E66" s="61"/>
      <c r="F66" s="60"/>
      <c r="G66" s="58"/>
      <c r="H66" s="21"/>
      <c r="I66" s="21"/>
      <c r="J66" s="21"/>
      <c r="K66" s="21"/>
    </row>
    <row r="67" spans="1:11" ht="23.25" x14ac:dyDescent="0.5">
      <c r="A67" s="60" t="s">
        <v>74</v>
      </c>
      <c r="B67" s="68">
        <f>SUM(B57:B65)</f>
        <v>139000000</v>
      </c>
      <c r="C67" s="68">
        <f>SUM(C57:C65)</f>
        <v>11562867.5</v>
      </c>
      <c r="D67" s="68">
        <f>SUM(D57:D65)</f>
        <v>96592357.200000003</v>
      </c>
      <c r="E67" s="69" t="str">
        <f>IF(D67&gt;B67,"+","-")</f>
        <v>-</v>
      </c>
      <c r="F67" s="68">
        <f>ABS(D67-B67)</f>
        <v>42407642.799999997</v>
      </c>
      <c r="G67" s="58"/>
      <c r="H67" s="2"/>
      <c r="I67" s="2"/>
      <c r="J67" s="2"/>
      <c r="K67" s="2"/>
    </row>
    <row r="68" spans="1:11" ht="23.25" x14ac:dyDescent="0.5">
      <c r="A68" s="60" t="s">
        <v>75</v>
      </c>
      <c r="B68" s="60"/>
      <c r="C68" s="60"/>
      <c r="D68" s="60"/>
      <c r="E68" s="61"/>
      <c r="F68" s="60"/>
      <c r="G68" s="58"/>
      <c r="H68" s="2"/>
      <c r="I68" s="2"/>
      <c r="J68" s="2"/>
      <c r="K68" s="2"/>
    </row>
    <row r="69" spans="1:11" ht="23.25" x14ac:dyDescent="0.5">
      <c r="A69" s="60" t="s">
        <v>76</v>
      </c>
      <c r="B69" s="60">
        <v>100000000</v>
      </c>
      <c r="C69" s="60">
        <f>[6]ประจำเดือนรวมเช็คไม่ต้องคีย์!AP89</f>
        <v>11595629</v>
      </c>
      <c r="D69" s="60">
        <f>[6]ประจำเดือนรวมเช็คไม่ต้องคีย์!AP91</f>
        <v>52671741.25</v>
      </c>
      <c r="E69" s="61" t="str">
        <f>IF(D69&gt;B69,"+","-")</f>
        <v>-</v>
      </c>
      <c r="F69" s="60">
        <f>ABS(D69-B69)</f>
        <v>47328258.75</v>
      </c>
      <c r="G69" s="58"/>
      <c r="H69" s="2"/>
      <c r="I69" s="2"/>
      <c r="J69" s="2"/>
      <c r="K69" s="2"/>
    </row>
    <row r="70" spans="1:11" ht="23.25" x14ac:dyDescent="0.5">
      <c r="A70" s="60" t="s">
        <v>77</v>
      </c>
      <c r="B70" s="68">
        <f>B69</f>
        <v>100000000</v>
      </c>
      <c r="C70" s="68">
        <f>C69</f>
        <v>11595629</v>
      </c>
      <c r="D70" s="68">
        <f>D69</f>
        <v>52671741.25</v>
      </c>
      <c r="E70" s="69" t="str">
        <f t="shared" ref="E70:E87" si="10">IF(D70&gt;B70,"+","-")</f>
        <v>-</v>
      </c>
      <c r="F70" s="68">
        <f>ABS(D70-B70)</f>
        <v>47328258.75</v>
      </c>
      <c r="G70" s="58"/>
      <c r="H70" s="2"/>
      <c r="I70" s="2"/>
      <c r="J70" s="2"/>
      <c r="K70" s="2"/>
    </row>
    <row r="71" spans="1:11" ht="23.25" x14ac:dyDescent="0.5">
      <c r="A71" s="60" t="s">
        <v>78</v>
      </c>
      <c r="B71" s="60"/>
      <c r="C71" s="60"/>
      <c r="D71" s="60"/>
      <c r="E71" s="61"/>
      <c r="F71" s="60"/>
      <c r="G71" s="58"/>
      <c r="H71" s="21"/>
      <c r="I71" s="21"/>
      <c r="J71" s="21"/>
      <c r="K71" s="21"/>
    </row>
    <row r="72" spans="1:11" ht="23.25" x14ac:dyDescent="0.5">
      <c r="A72" s="60" t="s">
        <v>79</v>
      </c>
      <c r="B72" s="60">
        <v>0</v>
      </c>
      <c r="C72" s="60">
        <f>[6]ประจำเดือนรวมเช็คไม่ต้องคีย์!AQ89</f>
        <v>0</v>
      </c>
      <c r="D72" s="60">
        <f>[6]ประจำเดือนรวมเช็คไม่ต้องคีย์!AQ91</f>
        <v>0</v>
      </c>
      <c r="E72" s="61" t="str">
        <f t="shared" si="10"/>
        <v>-</v>
      </c>
      <c r="F72" s="60">
        <f t="shared" ref="F72:F87" si="11">ABS(D72-B72)</f>
        <v>0</v>
      </c>
      <c r="G72" s="58"/>
      <c r="H72" s="2"/>
      <c r="I72" s="2"/>
      <c r="J72" s="2"/>
      <c r="K72" s="2"/>
    </row>
    <row r="73" spans="1:11" ht="23.25" x14ac:dyDescent="0.5">
      <c r="A73" s="60" t="s">
        <v>80</v>
      </c>
      <c r="B73" s="60">
        <v>10000000</v>
      </c>
      <c r="C73" s="60">
        <f>[6]ประจำเดือนรวมเช็คไม่ต้องคีย์!AR89</f>
        <v>1542150</v>
      </c>
      <c r="D73" s="60">
        <f>[6]ประจำเดือนรวมเช็คไม่ต้องคีย์!AR91</f>
        <v>6284381</v>
      </c>
      <c r="E73" s="61" t="str">
        <f t="shared" si="10"/>
        <v>-</v>
      </c>
      <c r="F73" s="60">
        <f t="shared" si="11"/>
        <v>3715619</v>
      </c>
      <c r="G73" s="58"/>
      <c r="H73" s="2"/>
      <c r="I73" s="2"/>
      <c r="J73" s="2"/>
      <c r="K73" s="2"/>
    </row>
    <row r="74" spans="1:11" ht="23.25" x14ac:dyDescent="0.5">
      <c r="A74" s="60" t="s">
        <v>81</v>
      </c>
      <c r="B74" s="60">
        <v>500000</v>
      </c>
      <c r="C74" s="60">
        <f>[6]ประจำเดือนรวมเช็คไม่ต้องคีย์!AS89</f>
        <v>25650</v>
      </c>
      <c r="D74" s="60">
        <f>[6]ประจำเดือนรวมเช็คไม่ต้องคีย์!AS91</f>
        <v>115000</v>
      </c>
      <c r="E74" s="61" t="str">
        <f t="shared" si="10"/>
        <v>-</v>
      </c>
      <c r="F74" s="60">
        <f t="shared" si="11"/>
        <v>385000</v>
      </c>
      <c r="G74" s="58"/>
      <c r="H74" s="2"/>
      <c r="I74" s="2"/>
      <c r="J74" s="2"/>
      <c r="K74" s="2"/>
    </row>
    <row r="75" spans="1:11" ht="23.25" x14ac:dyDescent="0.5">
      <c r="A75" s="60" t="s">
        <v>82</v>
      </c>
      <c r="B75" s="60">
        <v>1000000</v>
      </c>
      <c r="C75" s="60">
        <f>[6]ประจำเดือนรวมเช็คไม่ต้องคีย์!AT89</f>
        <v>69610</v>
      </c>
      <c r="D75" s="60">
        <f>[6]ประจำเดือนรวมเช็คไม่ต้องคีย์!AT91</f>
        <v>335830</v>
      </c>
      <c r="E75" s="61" t="str">
        <f t="shared" si="10"/>
        <v>-</v>
      </c>
      <c r="F75" s="60">
        <f t="shared" si="11"/>
        <v>664170</v>
      </c>
      <c r="G75" s="58"/>
      <c r="H75" s="2"/>
      <c r="I75" s="2"/>
      <c r="J75" s="2"/>
      <c r="K75" s="2"/>
    </row>
    <row r="76" spans="1:11" ht="23.25" x14ac:dyDescent="0.5">
      <c r="A76" s="60" t="s">
        <v>83</v>
      </c>
      <c r="B76" s="60">
        <v>4500000</v>
      </c>
      <c r="C76" s="60">
        <f>[6]ประจำเดือนรวมเช็คไม่ต้องคีย์!AU89</f>
        <v>260104</v>
      </c>
      <c r="D76" s="60">
        <f>[6]ประจำเดือนรวมเช็คไม่ต้องคีย์!AU91</f>
        <v>1591664</v>
      </c>
      <c r="E76" s="61" t="str">
        <f t="shared" si="10"/>
        <v>-</v>
      </c>
      <c r="F76" s="60">
        <f t="shared" si="11"/>
        <v>2908336</v>
      </c>
      <c r="G76" s="58"/>
      <c r="H76" s="21"/>
      <c r="I76" s="21"/>
      <c r="J76" s="21"/>
      <c r="K76" s="21"/>
    </row>
    <row r="77" spans="1:11" ht="23.25" x14ac:dyDescent="0.5">
      <c r="A77" s="60" t="s">
        <v>84</v>
      </c>
      <c r="B77" s="60">
        <v>4000000</v>
      </c>
      <c r="C77" s="60">
        <f>[6]ประจำเดือนรวมเช็คไม่ต้องคีย์!AV89</f>
        <v>266920</v>
      </c>
      <c r="D77" s="60">
        <f>[6]ประจำเดือนรวมเช็คไม่ต้องคีย์!AV91</f>
        <v>1151500</v>
      </c>
      <c r="E77" s="61" t="str">
        <f t="shared" si="10"/>
        <v>-</v>
      </c>
      <c r="F77" s="60">
        <f t="shared" si="11"/>
        <v>2848500</v>
      </c>
      <c r="G77" s="58"/>
      <c r="H77" s="2"/>
      <c r="I77" s="2"/>
      <c r="J77" s="2"/>
      <c r="K77" s="2"/>
    </row>
    <row r="78" spans="1:11" ht="23.25" x14ac:dyDescent="0.5">
      <c r="A78" s="60" t="s">
        <v>85</v>
      </c>
      <c r="B78" s="60">
        <v>100000</v>
      </c>
      <c r="C78" s="60">
        <f>[6]ประจำเดือนรวมเช็คไม่ต้องคีย์!AW89</f>
        <v>0</v>
      </c>
      <c r="D78" s="60">
        <f>[6]ประจำเดือนรวมเช็คไม่ต้องคีย์!AW91</f>
        <v>22200</v>
      </c>
      <c r="E78" s="61" t="str">
        <f t="shared" si="10"/>
        <v>-</v>
      </c>
      <c r="F78" s="60">
        <f t="shared" si="11"/>
        <v>77800</v>
      </c>
      <c r="G78" s="58"/>
      <c r="H78" s="2"/>
      <c r="I78" s="2"/>
      <c r="J78" s="2"/>
      <c r="K78" s="2"/>
    </row>
    <row r="79" spans="1:11" ht="23.25" x14ac:dyDescent="0.5">
      <c r="A79" s="60" t="s">
        <v>86</v>
      </c>
      <c r="B79" s="60">
        <v>6430000</v>
      </c>
      <c r="C79" s="60">
        <f>[6]ประจำเดือนรวมเช็คไม่ต้องคีย์!AX89</f>
        <v>1142572</v>
      </c>
      <c r="D79" s="60">
        <f>[6]ประจำเดือนรวมเช็คไม่ต้องคีย์!AX91</f>
        <v>3309932</v>
      </c>
      <c r="E79" s="61" t="str">
        <f t="shared" si="10"/>
        <v>-</v>
      </c>
      <c r="F79" s="60">
        <f t="shared" si="11"/>
        <v>3120068</v>
      </c>
      <c r="G79" s="58"/>
      <c r="H79" s="2"/>
      <c r="I79" s="2"/>
      <c r="J79" s="2"/>
      <c r="K79" s="2"/>
    </row>
    <row r="80" spans="1:11" ht="23.25" x14ac:dyDescent="0.5">
      <c r="A80" s="60" t="s">
        <v>87</v>
      </c>
      <c r="B80" s="60">
        <v>10000000</v>
      </c>
      <c r="C80" s="60">
        <f>[6]ประจำเดือนรวมเช็คไม่ต้องคีย์!AY89</f>
        <v>1225360</v>
      </c>
      <c r="D80" s="60">
        <f>[6]ประจำเดือนรวมเช็คไม่ต้องคีย์!AY91</f>
        <v>5237615</v>
      </c>
      <c r="E80" s="61" t="str">
        <f t="shared" si="10"/>
        <v>-</v>
      </c>
      <c r="F80" s="60">
        <f t="shared" si="11"/>
        <v>4762385</v>
      </c>
      <c r="G80" s="58"/>
      <c r="H80" s="2"/>
      <c r="I80" s="2"/>
      <c r="J80" s="2"/>
      <c r="K80" s="2"/>
    </row>
    <row r="81" spans="1:11" ht="23.25" x14ac:dyDescent="0.5">
      <c r="A81" s="60" t="s">
        <v>88</v>
      </c>
      <c r="B81" s="60">
        <v>30000</v>
      </c>
      <c r="C81" s="60">
        <f>[6]ประจำเดือนรวมเช็คไม่ต้องคีย์!AZ89</f>
        <v>0</v>
      </c>
      <c r="D81" s="60">
        <f>[6]ประจำเดือนรวมเช็คไม่ต้องคีย์!AZ91</f>
        <v>2120</v>
      </c>
      <c r="E81" s="61" t="str">
        <f t="shared" si="10"/>
        <v>-</v>
      </c>
      <c r="F81" s="60">
        <f t="shared" si="11"/>
        <v>27880</v>
      </c>
      <c r="G81" s="58"/>
      <c r="H81" s="2"/>
      <c r="I81" s="2"/>
      <c r="J81" s="2"/>
      <c r="K81" s="2"/>
    </row>
    <row r="82" spans="1:11" ht="23.25" x14ac:dyDescent="0.5">
      <c r="A82" s="60" t="s">
        <v>89</v>
      </c>
      <c r="B82" s="60">
        <v>19300000</v>
      </c>
      <c r="C82" s="60">
        <f>[6]ประจำเดือนรวมเช็คไม่ต้องคีย์!BA89</f>
        <v>297660</v>
      </c>
      <c r="D82" s="60">
        <f>[6]ประจำเดือนรวมเช็คไม่ต้องคีย์!BA91</f>
        <v>2585465</v>
      </c>
      <c r="E82" s="61" t="str">
        <f t="shared" si="10"/>
        <v>-</v>
      </c>
      <c r="F82" s="60">
        <f t="shared" si="11"/>
        <v>16714535</v>
      </c>
      <c r="G82" s="58"/>
      <c r="H82" s="2"/>
      <c r="I82" s="2"/>
      <c r="J82" s="2"/>
      <c r="K82" s="2"/>
    </row>
    <row r="83" spans="1:11" ht="23.25" x14ac:dyDescent="0.5">
      <c r="A83" s="60" t="s">
        <v>90</v>
      </c>
      <c r="B83" s="60">
        <v>60000</v>
      </c>
      <c r="C83" s="60">
        <f>[6]ประจำเดือนรวมเช็คไม่ต้องคีย์!BB89</f>
        <v>6900</v>
      </c>
      <c r="D83" s="60">
        <f>[6]ประจำเดือนรวมเช็คไม่ต้องคีย์!BB91</f>
        <v>50350</v>
      </c>
      <c r="E83" s="61" t="str">
        <f t="shared" si="10"/>
        <v>-</v>
      </c>
      <c r="F83" s="60">
        <f t="shared" si="11"/>
        <v>9650</v>
      </c>
      <c r="G83" s="58"/>
      <c r="H83" s="2"/>
      <c r="I83" s="2"/>
      <c r="J83" s="2"/>
      <c r="K83" s="2"/>
    </row>
    <row r="84" spans="1:11" ht="23.25" x14ac:dyDescent="0.5">
      <c r="A84" s="60" t="s">
        <v>91</v>
      </c>
      <c r="B84" s="60"/>
      <c r="C84" s="60">
        <f>[6]ประจำเดือนรวมเช็คไม่ต้องคีย์!BC89</f>
        <v>0</v>
      </c>
      <c r="D84" s="60">
        <f>[6]ประจำเดือนรวมเช็คไม่ต้องคีย์!BC91</f>
        <v>0</v>
      </c>
      <c r="E84" s="61" t="str">
        <f t="shared" si="10"/>
        <v>-</v>
      </c>
      <c r="F84" s="60">
        <f t="shared" si="11"/>
        <v>0</v>
      </c>
      <c r="G84" s="58"/>
      <c r="H84" s="2"/>
      <c r="I84" s="2"/>
      <c r="J84" s="2"/>
      <c r="K84" s="2"/>
    </row>
    <row r="85" spans="1:11" ht="23.25" x14ac:dyDescent="0.5">
      <c r="A85" s="60" t="s">
        <v>92</v>
      </c>
      <c r="B85" s="60"/>
      <c r="C85" s="60">
        <f>[6]ประจำเดือนรวมเช็คไม่ต้องคีย์!BD89</f>
        <v>0</v>
      </c>
      <c r="D85" s="60">
        <f>[6]ประจำเดือนรวมเช็คไม่ต้องคีย์!BD91</f>
        <v>0</v>
      </c>
      <c r="E85" s="61" t="str">
        <f>IF(D85&gt;B85,"+","-")</f>
        <v>-</v>
      </c>
      <c r="F85" s="60">
        <f>ABS(D85-B85)</f>
        <v>0</v>
      </c>
      <c r="G85" s="58"/>
      <c r="H85" s="2"/>
      <c r="I85" s="2"/>
      <c r="J85" s="2"/>
      <c r="K85" s="2"/>
    </row>
    <row r="86" spans="1:11" ht="23.25" x14ac:dyDescent="0.5">
      <c r="A86" s="60" t="s">
        <v>93</v>
      </c>
      <c r="B86" s="60">
        <v>80000</v>
      </c>
      <c r="C86" s="60">
        <f>+[6]ประจำเดือนรวมเช็คไม่ต้องคีย์!BE89</f>
        <v>2880</v>
      </c>
      <c r="D86" s="60">
        <f>[6]ประจำเดือนรวมเช็คไม่ต้องคีย์!BE91</f>
        <v>14805</v>
      </c>
      <c r="E86" s="61" t="str">
        <f t="shared" si="10"/>
        <v>-</v>
      </c>
      <c r="F86" s="60">
        <f t="shared" si="11"/>
        <v>65195</v>
      </c>
      <c r="G86" s="58"/>
      <c r="H86" s="2"/>
      <c r="I86" s="2"/>
      <c r="J86" s="2"/>
      <c r="K86" s="2"/>
    </row>
    <row r="87" spans="1:11" ht="23.25" x14ac:dyDescent="0.5">
      <c r="A87" s="60" t="s">
        <v>94</v>
      </c>
      <c r="B87" s="68">
        <f>SUM(B72:B86)</f>
        <v>56000000</v>
      </c>
      <c r="C87" s="68">
        <f>SUM(C72:C86)</f>
        <v>4839806</v>
      </c>
      <c r="D87" s="68">
        <f>SUM(D72:D86)</f>
        <v>20700862</v>
      </c>
      <c r="E87" s="69" t="str">
        <f t="shared" si="10"/>
        <v>-</v>
      </c>
      <c r="F87" s="68">
        <f t="shared" si="11"/>
        <v>35299138</v>
      </c>
      <c r="G87" s="58"/>
      <c r="H87" s="2"/>
      <c r="I87" s="2"/>
      <c r="J87" s="2"/>
      <c r="K87" s="2"/>
    </row>
    <row r="88" spans="1:11" ht="23.25" x14ac:dyDescent="0.5">
      <c r="A88" s="80" t="s">
        <v>95</v>
      </c>
      <c r="B88" s="77">
        <f>+B87+B70+B67+B49</f>
        <v>2250000000</v>
      </c>
      <c r="C88" s="77">
        <f>C87+C70+C67+C49</f>
        <v>103386834.78</v>
      </c>
      <c r="D88" s="77">
        <f>D87+D70+D67+D49</f>
        <v>513552320.04000002</v>
      </c>
      <c r="E88" s="78" t="str">
        <f>IF(D88&gt;B88,"+","-")</f>
        <v>-</v>
      </c>
      <c r="F88" s="77">
        <f>ABS(D88-B88)</f>
        <v>1736447679.96</v>
      </c>
      <c r="G88" s="58"/>
      <c r="H88" s="46"/>
      <c r="I88" s="2"/>
      <c r="J88" s="2"/>
      <c r="K88" s="2"/>
    </row>
    <row r="89" spans="1:11" ht="23.25" x14ac:dyDescent="0.5">
      <c r="A89" s="79"/>
      <c r="B89" s="72"/>
      <c r="C89" s="72"/>
      <c r="D89" s="72"/>
      <c r="E89" s="79"/>
      <c r="F89" s="72"/>
      <c r="G89" s="58"/>
      <c r="H89" s="2"/>
      <c r="I89" s="2"/>
      <c r="J89" s="2"/>
      <c r="K89" s="2"/>
    </row>
    <row r="90" spans="1:11" ht="23.25" x14ac:dyDescent="0.5">
      <c r="A90" s="79"/>
      <c r="B90" s="72"/>
      <c r="C90" s="72"/>
      <c r="D90" s="72"/>
      <c r="E90" s="79"/>
      <c r="F90" s="72"/>
      <c r="G90" s="58"/>
      <c r="H90" s="2"/>
      <c r="I90" s="2"/>
      <c r="J90" s="2"/>
      <c r="K90" s="2"/>
    </row>
    <row r="91" spans="1:11" ht="23.25" x14ac:dyDescent="0.5">
      <c r="A91" s="79"/>
      <c r="B91" s="72"/>
      <c r="C91" s="72"/>
      <c r="D91" s="72"/>
      <c r="E91" s="79"/>
      <c r="F91" s="72"/>
      <c r="G91" s="58"/>
      <c r="H91" s="2"/>
      <c r="I91" s="2"/>
      <c r="J91" s="2"/>
      <c r="K91" s="2"/>
    </row>
    <row r="92" spans="1:11" ht="23.25" x14ac:dyDescent="0.5">
      <c r="A92" s="79"/>
      <c r="B92" s="72"/>
      <c r="C92" s="72"/>
      <c r="D92" s="72"/>
      <c r="E92" s="79"/>
      <c r="F92" s="72"/>
      <c r="G92" s="58"/>
      <c r="H92" s="2"/>
      <c r="I92" s="2"/>
      <c r="J92" s="2"/>
      <c r="K92" s="2"/>
    </row>
    <row r="93" spans="1:11" ht="23.25" x14ac:dyDescent="0.5">
      <c r="A93" s="79"/>
      <c r="B93" s="72"/>
      <c r="C93" s="72"/>
      <c r="D93" s="72"/>
      <c r="E93" s="79"/>
      <c r="F93" s="72"/>
      <c r="G93" s="58"/>
      <c r="H93" s="2"/>
      <c r="I93" s="2"/>
      <c r="J93" s="2"/>
      <c r="K93" s="2"/>
    </row>
    <row r="94" spans="1:11" ht="23.25" x14ac:dyDescent="0.5">
      <c r="A94" s="79"/>
      <c r="B94" s="72"/>
      <c r="C94" s="72"/>
      <c r="D94" s="72"/>
      <c r="E94" s="79"/>
      <c r="F94" s="72"/>
      <c r="G94" s="58"/>
      <c r="H94" s="2"/>
      <c r="I94" s="2"/>
      <c r="J94" s="2"/>
      <c r="K94" s="2"/>
    </row>
    <row r="95" spans="1:11" ht="23.25" x14ac:dyDescent="0.5">
      <c r="A95" s="79"/>
      <c r="B95" s="72"/>
      <c r="C95" s="72"/>
      <c r="D95" s="72"/>
      <c r="E95" s="79"/>
      <c r="F95" s="72"/>
      <c r="G95" s="58"/>
      <c r="H95" s="2"/>
      <c r="I95" s="2"/>
      <c r="J95" s="2"/>
      <c r="K95" s="2"/>
    </row>
    <row r="96" spans="1:11" ht="23.25" x14ac:dyDescent="0.45">
      <c r="A96" s="1" t="s">
        <v>96</v>
      </c>
      <c r="B96" s="1"/>
      <c r="C96" s="1"/>
      <c r="D96" s="1"/>
      <c r="E96" s="1"/>
      <c r="F96" s="1"/>
      <c r="G96" s="58"/>
      <c r="H96" s="21"/>
      <c r="I96" s="21"/>
      <c r="J96" s="21"/>
      <c r="K96" s="21"/>
    </row>
    <row r="97" spans="1:11" ht="23.25" x14ac:dyDescent="0.45">
      <c r="A97" s="1"/>
      <c r="B97" s="1"/>
      <c r="C97" s="1"/>
      <c r="D97" s="1"/>
      <c r="E97" s="1"/>
      <c r="F97" s="1"/>
      <c r="G97" s="58"/>
      <c r="H97" s="2"/>
      <c r="I97" s="2"/>
      <c r="J97" s="2"/>
      <c r="K97" s="2"/>
    </row>
    <row r="98" spans="1:11" ht="23.25" x14ac:dyDescent="0.5">
      <c r="A98" s="4" t="s">
        <v>2</v>
      </c>
      <c r="B98" s="4" t="s">
        <v>3</v>
      </c>
      <c r="C98" s="4" t="s">
        <v>4</v>
      </c>
      <c r="D98" s="4" t="s">
        <v>5</v>
      </c>
      <c r="E98" s="4" t="s">
        <v>6</v>
      </c>
      <c r="F98" s="4" t="s">
        <v>7</v>
      </c>
      <c r="G98" s="58"/>
      <c r="H98" s="2"/>
      <c r="I98" s="2"/>
      <c r="J98" s="2"/>
      <c r="K98" s="2"/>
    </row>
    <row r="99" spans="1:11" ht="23.25" x14ac:dyDescent="0.5">
      <c r="A99" s="7"/>
      <c r="B99" s="7" t="str">
        <f>+B55</f>
        <v>ปี 2563</v>
      </c>
      <c r="C99" s="7"/>
      <c r="D99" s="7"/>
      <c r="E99" s="7" t="s">
        <v>9</v>
      </c>
      <c r="F99" s="7" t="s">
        <v>62</v>
      </c>
      <c r="G99" s="58"/>
      <c r="H99" s="2"/>
      <c r="I99" s="2"/>
      <c r="J99" s="2"/>
      <c r="K99" s="2"/>
    </row>
    <row r="100" spans="1:11" ht="23.25" x14ac:dyDescent="0.5">
      <c r="A100" s="44" t="s">
        <v>97</v>
      </c>
      <c r="B100" s="56"/>
      <c r="C100" s="56"/>
      <c r="D100" s="56"/>
      <c r="E100" s="57"/>
      <c r="F100" s="56"/>
      <c r="G100" s="58"/>
      <c r="H100" s="2"/>
      <c r="I100" s="2"/>
      <c r="J100" s="2"/>
      <c r="K100" s="2"/>
    </row>
    <row r="101" spans="1:11" ht="23.25" x14ac:dyDescent="0.5">
      <c r="A101" s="19" t="s">
        <v>98</v>
      </c>
      <c r="B101" s="60">
        <v>267000000</v>
      </c>
      <c r="C101" s="60">
        <f>[6]ประจำเดือนรวมเช็คไม่ต้องคีย์!BG89</f>
        <v>15946928.449999999</v>
      </c>
      <c r="D101" s="60">
        <f>[6]ประจำเดือนรวมเช็คไม่ต้องคีย์!BG91</f>
        <v>60725180.189999998</v>
      </c>
      <c r="E101" s="61" t="str">
        <f>IF(D101&gt;B101,"+","-")</f>
        <v>-</v>
      </c>
      <c r="F101" s="60">
        <f>ABS(D101-B101)</f>
        <v>206274819.81</v>
      </c>
      <c r="G101" s="58"/>
      <c r="H101" s="2"/>
      <c r="I101" s="2"/>
      <c r="J101" s="2"/>
      <c r="K101" s="2"/>
    </row>
    <row r="102" spans="1:11" ht="23.25" x14ac:dyDescent="0.5">
      <c r="A102" s="19" t="s">
        <v>99</v>
      </c>
      <c r="B102" s="60">
        <v>32965000</v>
      </c>
      <c r="C102" s="60">
        <f>[6]ประจำเดือนรวมเช็คไม่ต้องคีย์!BH89</f>
        <v>1440</v>
      </c>
      <c r="D102" s="60">
        <f>[6]ประจำเดือนรวมเช็คไม่ต้องคีย์!BH91</f>
        <v>103740</v>
      </c>
      <c r="E102" s="61" t="str">
        <f>IF(D102&gt;B102,"+","-")</f>
        <v>-</v>
      </c>
      <c r="F102" s="60">
        <f>ABS(D102-B102)</f>
        <v>32861260</v>
      </c>
      <c r="G102" s="58"/>
      <c r="H102" s="2"/>
      <c r="I102" s="2"/>
      <c r="J102" s="2"/>
      <c r="K102" s="2"/>
    </row>
    <row r="103" spans="1:11" ht="23.25" x14ac:dyDescent="0.5">
      <c r="A103" s="19" t="s">
        <v>100</v>
      </c>
      <c r="B103" s="60">
        <v>700000000</v>
      </c>
      <c r="C103" s="60">
        <f>[6]ประจำเดือนรวมเช็คไม่ต้องคีย์!BI89</f>
        <v>70429248.280000016</v>
      </c>
      <c r="D103" s="60">
        <f>[6]ประจำเดือนรวมเช็คไม่ต้องคีย์!BI91</f>
        <v>365223178.66000015</v>
      </c>
      <c r="E103" s="61" t="str">
        <f>IF(D103&gt;B103,"+","-")</f>
        <v>-</v>
      </c>
      <c r="F103" s="60">
        <f>ABS(D103-B103)</f>
        <v>334776821.33999985</v>
      </c>
      <c r="G103" s="58"/>
      <c r="H103" s="2"/>
      <c r="I103" s="2"/>
      <c r="J103" s="2"/>
      <c r="K103" s="2"/>
    </row>
    <row r="104" spans="1:11" ht="23.25" x14ac:dyDescent="0.5">
      <c r="A104" s="19" t="s">
        <v>101</v>
      </c>
      <c r="B104" s="60">
        <v>35000</v>
      </c>
      <c r="C104" s="60">
        <f>[6]ประจำเดือนรวมเช็คไม่ต้องคีย์!BJ89</f>
        <v>0</v>
      </c>
      <c r="D104" s="60">
        <f>[6]ประจำเดือนรวมเช็คไม่ต้องคีย์!BJ91</f>
        <v>0</v>
      </c>
      <c r="E104" s="61" t="str">
        <f>IF(D104&gt;B104,"+","-")</f>
        <v>-</v>
      </c>
      <c r="F104" s="60">
        <f>ABS(D104-B104)</f>
        <v>35000</v>
      </c>
      <c r="G104" s="58"/>
      <c r="H104" s="2"/>
      <c r="I104" s="2"/>
      <c r="J104" s="2"/>
      <c r="K104" s="2"/>
    </row>
    <row r="105" spans="1:11" ht="23.25" x14ac:dyDescent="0.5">
      <c r="A105" s="45" t="s">
        <v>102</v>
      </c>
      <c r="B105" s="68">
        <f>SUM(B101:B104)</f>
        <v>1000000000</v>
      </c>
      <c r="C105" s="68">
        <f>SUM(C101:C104)</f>
        <v>86377616.730000019</v>
      </c>
      <c r="D105" s="68">
        <f>SUM(D101:D104)</f>
        <v>426052098.85000014</v>
      </c>
      <c r="E105" s="69" t="str">
        <f>IF(D105&gt;B105,"+","-")</f>
        <v>-</v>
      </c>
      <c r="F105" s="68">
        <f>ABS(D105-B105)</f>
        <v>573947901.14999986</v>
      </c>
      <c r="G105" s="58"/>
      <c r="H105" s="2"/>
      <c r="I105" s="46"/>
      <c r="J105" s="2"/>
      <c r="K105" s="2"/>
    </row>
    <row r="106" spans="1:11" ht="23.25" x14ac:dyDescent="0.5">
      <c r="A106" s="19" t="s">
        <v>103</v>
      </c>
      <c r="B106" s="82"/>
      <c r="C106" s="82"/>
      <c r="D106" s="82"/>
      <c r="E106" s="83"/>
      <c r="F106" s="82"/>
      <c r="G106" s="58"/>
      <c r="H106" s="2"/>
      <c r="I106" s="2"/>
      <c r="J106" s="2"/>
      <c r="K106" s="2"/>
    </row>
    <row r="107" spans="1:11" ht="23.25" x14ac:dyDescent="0.5">
      <c r="A107" s="19" t="s">
        <v>104</v>
      </c>
      <c r="B107" s="60"/>
      <c r="C107" s="60"/>
      <c r="D107" s="60"/>
      <c r="E107" s="61"/>
      <c r="F107" s="60"/>
      <c r="G107" s="58"/>
      <c r="H107" s="2"/>
      <c r="I107" s="2"/>
      <c r="J107" s="2"/>
      <c r="K107" s="2"/>
    </row>
    <row r="108" spans="1:11" ht="23.25" x14ac:dyDescent="0.5">
      <c r="A108" s="19" t="s">
        <v>105</v>
      </c>
      <c r="B108" s="60">
        <v>48300000</v>
      </c>
      <c r="C108" s="60">
        <f>[6]ประจำเดือนรวมเช็คไม่ต้องคีย์!BL89</f>
        <v>0</v>
      </c>
      <c r="D108" s="60">
        <f>[6]ประจำเดือนรวมเช็คไม่ต้องคีย์!BL91</f>
        <v>0</v>
      </c>
      <c r="E108" s="61" t="str">
        <f>IF(D108&gt;B108,"+","-")</f>
        <v>-</v>
      </c>
      <c r="F108" s="60">
        <f>ABS(D108-B108)</f>
        <v>48300000</v>
      </c>
      <c r="G108" s="58"/>
      <c r="H108" s="2"/>
      <c r="I108" s="2"/>
      <c r="J108" s="2"/>
      <c r="K108" s="2"/>
    </row>
    <row r="109" spans="1:11" ht="23.25" x14ac:dyDescent="0.5">
      <c r="A109" s="19" t="s">
        <v>106</v>
      </c>
      <c r="B109" s="60">
        <v>1700000</v>
      </c>
      <c r="C109" s="60">
        <f>[6]ประจำเดือนรวมเช็คไม่ต้องคีย์!BM89</f>
        <v>0</v>
      </c>
      <c r="D109" s="60">
        <f>[6]ประจำเดือนรวมเช็คไม่ต้องคีย์!BM91</f>
        <v>0</v>
      </c>
      <c r="E109" s="61" t="str">
        <f>IF(D109&gt;B109,"+","-")</f>
        <v>-</v>
      </c>
      <c r="F109" s="60">
        <f>ABS(D109-B109)</f>
        <v>1700000</v>
      </c>
      <c r="G109" s="58"/>
      <c r="H109" s="2"/>
      <c r="I109" s="2"/>
      <c r="J109" s="2"/>
      <c r="K109" s="2"/>
    </row>
    <row r="110" spans="1:11" ht="23.25" x14ac:dyDescent="0.5">
      <c r="A110" s="45" t="s">
        <v>107</v>
      </c>
      <c r="B110" s="56"/>
      <c r="C110" s="56"/>
      <c r="D110" s="56"/>
      <c r="E110" s="57"/>
      <c r="F110" s="56"/>
      <c r="G110" s="58"/>
      <c r="H110" s="2"/>
      <c r="I110" s="2"/>
      <c r="J110" s="2"/>
      <c r="K110" s="2"/>
    </row>
    <row r="111" spans="1:11" ht="23.25" x14ac:dyDescent="0.5">
      <c r="A111" s="45" t="s">
        <v>108</v>
      </c>
      <c r="B111" s="77">
        <f>SUM(B108:B109)</f>
        <v>50000000</v>
      </c>
      <c r="C111" s="60">
        <f>SUM(C108:C109)</f>
        <v>0</v>
      </c>
      <c r="D111" s="77">
        <f>SUM(D108:D109)</f>
        <v>0</v>
      </c>
      <c r="E111" s="78" t="str">
        <f>IF(D111&gt;B111,"+","-")</f>
        <v>-</v>
      </c>
      <c r="F111" s="77">
        <f>SUM(F108:F109)</f>
        <v>50000000</v>
      </c>
      <c r="G111" s="58"/>
      <c r="H111" s="2"/>
      <c r="I111" s="2"/>
      <c r="J111" s="2"/>
      <c r="K111" s="2"/>
    </row>
    <row r="112" spans="1:11" ht="23.25" x14ac:dyDescent="0.5">
      <c r="A112" s="19" t="s">
        <v>109</v>
      </c>
      <c r="B112" s="56"/>
      <c r="C112" s="56"/>
      <c r="D112" s="56"/>
      <c r="E112" s="57"/>
      <c r="F112" s="56"/>
      <c r="G112" s="58"/>
      <c r="H112" s="2"/>
      <c r="I112" s="2"/>
      <c r="J112" s="2"/>
      <c r="K112" s="2"/>
    </row>
    <row r="113" spans="1:11" ht="23.25" x14ac:dyDescent="0.5">
      <c r="A113" s="19" t="s">
        <v>110</v>
      </c>
      <c r="B113" s="60">
        <v>350000000</v>
      </c>
      <c r="C113" s="60">
        <f>[6]ประจำเดือนรวมเช็คไม่ต้องคีย์!BO89</f>
        <v>776578.72</v>
      </c>
      <c r="D113" s="60">
        <f>[6]ประจำเดือนรวมเช็คไม่ต้องคีย์!BO91</f>
        <v>89552754.080000013</v>
      </c>
      <c r="E113" s="61" t="str">
        <f>IF(D113&gt;B113,"+","-")</f>
        <v>-</v>
      </c>
      <c r="F113" s="60">
        <f>ABS(D113-B113)</f>
        <v>260447245.91999999</v>
      </c>
      <c r="G113" s="58"/>
      <c r="H113" s="2"/>
      <c r="I113" s="2"/>
      <c r="J113" s="2"/>
      <c r="K113" s="2"/>
    </row>
    <row r="114" spans="1:11" ht="23.25" x14ac:dyDescent="0.5">
      <c r="A114" s="19" t="s">
        <v>111</v>
      </c>
      <c r="B114" s="60">
        <v>30000000</v>
      </c>
      <c r="C114" s="60">
        <f>[6]ประจำเดือนรวมเช็คไม่ต้องคีย์!BP89</f>
        <v>693200</v>
      </c>
      <c r="D114" s="60">
        <f>[6]ประจำเดือนรวมเช็คไม่ต้องคีย์!BP91</f>
        <v>2920000</v>
      </c>
      <c r="E114" s="61" t="str">
        <f>IF(D114&gt;B114,"+","-")</f>
        <v>-</v>
      </c>
      <c r="F114" s="60">
        <f>ABS(D114-B114)</f>
        <v>27080000</v>
      </c>
      <c r="G114" s="58"/>
      <c r="H114" s="2"/>
      <c r="I114" s="2"/>
      <c r="J114" s="2"/>
      <c r="K114" s="2"/>
    </row>
    <row r="115" spans="1:11" ht="23.25" x14ac:dyDescent="0.5">
      <c r="A115" s="19" t="s">
        <v>112</v>
      </c>
      <c r="B115" s="60">
        <v>920000000</v>
      </c>
      <c r="C115" s="60">
        <f>SUM([6]ประจำเดือนรวมเช็คไม่ต้องคีย์!BQ89:BY89)</f>
        <v>18248922.57</v>
      </c>
      <c r="D115" s="60">
        <f>SUM([6]ประจำเดือนรวมเช็คไม่ต้องคีย์!BQ91:BY91)</f>
        <v>216898724.94999996</v>
      </c>
      <c r="E115" s="61" t="str">
        <f>IF(D115&gt;B115,"+","-")</f>
        <v>-</v>
      </c>
      <c r="F115" s="60">
        <f>ABS(D115-B115)</f>
        <v>703101275.05000007</v>
      </c>
      <c r="G115" s="58"/>
      <c r="H115" s="2"/>
      <c r="I115" s="2"/>
      <c r="J115" s="2"/>
      <c r="K115" s="2"/>
    </row>
    <row r="116" spans="1:11" ht="23.25" x14ac:dyDescent="0.5">
      <c r="A116" s="49" t="s">
        <v>113</v>
      </c>
      <c r="B116" s="68">
        <f>SUM(B113:B115)</f>
        <v>1300000000</v>
      </c>
      <c r="C116" s="68">
        <f>SUM(C113:C115)</f>
        <v>19718701.289999999</v>
      </c>
      <c r="D116" s="68">
        <f>SUM(D113:D115)</f>
        <v>309371479.02999997</v>
      </c>
      <c r="E116" s="69" t="str">
        <f>IF(D116&gt;B116,"+","-")</f>
        <v>-</v>
      </c>
      <c r="F116" s="68">
        <f>ABS(D116-B116)</f>
        <v>990628520.97000003</v>
      </c>
      <c r="G116" s="58"/>
      <c r="H116" s="2"/>
      <c r="I116" s="2"/>
      <c r="J116" s="2"/>
      <c r="K116" s="2"/>
    </row>
    <row r="117" spans="1:11" ht="23.25" x14ac:dyDescent="0.5">
      <c r="A117" s="50" t="s">
        <v>114</v>
      </c>
      <c r="B117" s="68">
        <f>+B30+B88+B105+B111+B116</f>
        <v>83000000000</v>
      </c>
      <c r="C117" s="68">
        <f>+C30+C88+C105+C111+C116</f>
        <v>3508354539.1200004</v>
      </c>
      <c r="D117" s="68">
        <f>+D30+D88+D105+D111+D116</f>
        <v>30734217660.209999</v>
      </c>
      <c r="E117" s="69" t="str">
        <f>IF(D117&gt;B117,"+","-")</f>
        <v>-</v>
      </c>
      <c r="F117" s="68">
        <f>ABS(D117-B117)</f>
        <v>52265782339.790001</v>
      </c>
      <c r="G117" s="58"/>
      <c r="H117" s="2"/>
      <c r="I117" s="2"/>
      <c r="J117" s="2"/>
      <c r="K117" s="2"/>
    </row>
    <row r="118" spans="1:11" ht="23.25" x14ac:dyDescent="0.5">
      <c r="A118" s="44" t="s">
        <v>115</v>
      </c>
      <c r="B118" s="56"/>
      <c r="C118" s="56"/>
      <c r="D118" s="56"/>
      <c r="E118" s="57"/>
      <c r="F118" s="56"/>
      <c r="G118" s="58"/>
      <c r="H118" s="2"/>
      <c r="I118" s="2"/>
      <c r="J118" s="2"/>
      <c r="K118" s="2"/>
    </row>
    <row r="119" spans="1:11" ht="23.25" x14ac:dyDescent="0.5">
      <c r="A119" s="51" t="s">
        <v>116</v>
      </c>
      <c r="B119" s="77"/>
      <c r="C119" s="77">
        <f>+[6]ประจำเดือนรวมเช็คไม่ต้องคีย์!CA89</f>
        <v>0</v>
      </c>
      <c r="D119" s="77">
        <f>[6]ประจำเดือนรวมเช็คไม่ต้องคีย์!CA91</f>
        <v>0</v>
      </c>
      <c r="E119" s="61" t="str">
        <f>IF(D119&gt;B119,"+","-")</f>
        <v>-</v>
      </c>
      <c r="F119" s="60">
        <f>ABS(D119-B119)</f>
        <v>0</v>
      </c>
      <c r="G119" s="58"/>
      <c r="H119" s="2"/>
      <c r="I119" s="2"/>
      <c r="J119" s="2"/>
      <c r="K119" s="2"/>
    </row>
    <row r="120" spans="1:11" ht="23.25" x14ac:dyDescent="0.5">
      <c r="A120" s="50" t="s">
        <v>117</v>
      </c>
      <c r="B120" s="68">
        <f>+B119</f>
        <v>0</v>
      </c>
      <c r="C120" s="68">
        <f>+C119</f>
        <v>0</v>
      </c>
      <c r="D120" s="68">
        <f>+D119</f>
        <v>0</v>
      </c>
      <c r="E120" s="69" t="str">
        <f>IF(D120&gt;B120,"+","-")</f>
        <v>-</v>
      </c>
      <c r="F120" s="68">
        <f>ABS(D120-B120)</f>
        <v>0</v>
      </c>
      <c r="G120" s="2"/>
      <c r="H120" s="2"/>
      <c r="I120" s="2"/>
      <c r="J120" s="2"/>
      <c r="K120" s="2"/>
    </row>
    <row r="121" spans="1:11" ht="23.25" x14ac:dyDescent="0.5">
      <c r="A121" s="50" t="s">
        <v>118</v>
      </c>
      <c r="B121" s="68">
        <f>+B117+B120</f>
        <v>83000000000</v>
      </c>
      <c r="C121" s="68">
        <f>+C117+C120</f>
        <v>3508354539.1200004</v>
      </c>
      <c r="D121" s="68">
        <f>+D117+D120</f>
        <v>30734217660.209999</v>
      </c>
      <c r="E121" s="69" t="str">
        <f>IF(D121&gt;B121,"+","-")</f>
        <v>-</v>
      </c>
      <c r="F121" s="68">
        <f>ABS(D121-B121)</f>
        <v>52265782339.790001</v>
      </c>
      <c r="G121" s="2"/>
      <c r="H121" s="2"/>
      <c r="I121" s="2"/>
      <c r="J121" s="2"/>
      <c r="K121" s="2"/>
    </row>
    <row r="122" spans="1:11" ht="23.25" x14ac:dyDescent="0.5">
      <c r="A122" s="5"/>
      <c r="B122" s="5"/>
      <c r="C122" s="5"/>
      <c r="D122" s="84"/>
      <c r="E122" s="5"/>
      <c r="F122" s="5"/>
      <c r="G122" s="2"/>
      <c r="H122" s="2"/>
      <c r="I122" s="2"/>
      <c r="J122" s="2"/>
      <c r="K122" s="2"/>
    </row>
    <row r="123" spans="1:11" ht="23.25" x14ac:dyDescent="0.5">
      <c r="A123" s="53" t="s">
        <v>119</v>
      </c>
      <c r="B123" s="46"/>
      <c r="C123" s="58"/>
      <c r="D123" s="46">
        <v>0</v>
      </c>
      <c r="E123" s="85"/>
      <c r="F123" s="29"/>
      <c r="G123" s="2"/>
      <c r="H123" s="2"/>
      <c r="I123" s="2"/>
      <c r="J123" s="2"/>
      <c r="K123" s="2"/>
    </row>
  </sheetData>
  <mergeCells count="9">
    <mergeCell ref="A53:F53"/>
    <mergeCell ref="A96:F96"/>
    <mergeCell ref="A97:F97"/>
    <mergeCell ref="A1:F1"/>
    <mergeCell ref="A2:F2"/>
    <mergeCell ref="H2:K2"/>
    <mergeCell ref="A3:F3"/>
    <mergeCell ref="H3:K3"/>
    <mergeCell ref="A52:F5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Views>
    <sheetView topLeftCell="A115" workbookViewId="0">
      <selection activeCell="A123" sqref="A123"/>
    </sheetView>
  </sheetViews>
  <sheetFormatPr defaultRowHeight="14.25" x14ac:dyDescent="0.2"/>
  <cols>
    <col min="1" max="1" width="44.25" bestFit="1" customWidth="1"/>
    <col min="2" max="2" width="15.125" bestFit="1" customWidth="1"/>
    <col min="3" max="3" width="14.25" bestFit="1" customWidth="1"/>
    <col min="4" max="4" width="15.125" bestFit="1" customWidth="1"/>
    <col min="5" max="5" width="3.125" bestFit="1" customWidth="1"/>
    <col min="6" max="6" width="15.125" bestFit="1" customWidth="1"/>
    <col min="8" max="8" width="7.125" bestFit="1" customWidth="1"/>
    <col min="9" max="9" width="13.5" bestFit="1" customWidth="1"/>
    <col min="10" max="10" width="10.75" bestFit="1" customWidth="1"/>
    <col min="11" max="11" width="11.625" bestFit="1" customWidth="1"/>
  </cols>
  <sheetData>
    <row r="1" spans="1:12" ht="23.25" x14ac:dyDescent="0.4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</row>
    <row r="2" spans="1:12" ht="23.25" x14ac:dyDescent="0.45">
      <c r="A2" s="3">
        <f>[7]ประจำเดือนรวมเช็คไม่ต้องคีย์!A2</f>
        <v>43891</v>
      </c>
      <c r="B2" s="1"/>
      <c r="C2" s="1"/>
      <c r="D2" s="1"/>
      <c r="E2" s="1"/>
      <c r="F2" s="1"/>
      <c r="G2" s="2"/>
      <c r="H2" s="1" t="s">
        <v>1</v>
      </c>
      <c r="I2" s="1"/>
      <c r="J2" s="1"/>
      <c r="K2" s="1"/>
      <c r="L2" s="2"/>
    </row>
    <row r="3" spans="1:12" ht="23.25" x14ac:dyDescent="0.45">
      <c r="A3" s="1"/>
      <c r="B3" s="1"/>
      <c r="C3" s="1"/>
      <c r="D3" s="1"/>
      <c r="E3" s="1"/>
      <c r="F3" s="1"/>
      <c r="G3" s="2"/>
      <c r="H3" s="3">
        <f>A2</f>
        <v>43891</v>
      </c>
      <c r="I3" s="1"/>
      <c r="J3" s="1"/>
      <c r="K3" s="1"/>
      <c r="L3" s="2"/>
    </row>
    <row r="4" spans="1:12" ht="23.25" x14ac:dyDescent="0.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2"/>
      <c r="H4" s="5"/>
      <c r="I4" s="5"/>
      <c r="J4" s="6"/>
      <c r="K4" s="6"/>
      <c r="L4" s="2"/>
    </row>
    <row r="5" spans="1:12" ht="23.25" x14ac:dyDescent="0.5">
      <c r="A5" s="7"/>
      <c r="B5" s="7" t="s">
        <v>8</v>
      </c>
      <c r="C5" s="7"/>
      <c r="D5" s="7"/>
      <c r="E5" s="7" t="s">
        <v>9</v>
      </c>
      <c r="F5" s="7" t="s">
        <v>10</v>
      </c>
      <c r="G5" s="2"/>
      <c r="H5" s="54" t="s">
        <v>11</v>
      </c>
      <c r="I5" s="54" t="s">
        <v>12</v>
      </c>
      <c r="J5" s="55" t="s">
        <v>4</v>
      </c>
      <c r="K5" s="54" t="s">
        <v>5</v>
      </c>
      <c r="L5" s="2"/>
    </row>
    <row r="6" spans="1:12" ht="23.25" x14ac:dyDescent="0.5">
      <c r="A6" s="56" t="s">
        <v>13</v>
      </c>
      <c r="B6" s="56"/>
      <c r="C6" s="56"/>
      <c r="D6" s="56"/>
      <c r="E6" s="57"/>
      <c r="F6" s="56"/>
      <c r="G6" s="58"/>
      <c r="H6" s="4">
        <v>1</v>
      </c>
      <c r="I6" s="56" t="s">
        <v>14</v>
      </c>
      <c r="J6" s="59">
        <f>+[7]ประจำเดือนรวมเช็คไม่ต้องคีย์!BQ89</f>
        <v>55950371.849999994</v>
      </c>
      <c r="K6" s="59">
        <f>+[7]ประจำเดือนรวมเช็คไม่ต้องคีย์!BQ91</f>
        <v>246438458.46999994</v>
      </c>
      <c r="L6" s="2"/>
    </row>
    <row r="7" spans="1:12" ht="23.25" x14ac:dyDescent="0.5">
      <c r="A7" s="60" t="s">
        <v>15</v>
      </c>
      <c r="B7" s="60"/>
      <c r="C7" s="60"/>
      <c r="D7" s="60"/>
      <c r="E7" s="61"/>
      <c r="F7" s="60"/>
      <c r="G7" s="58"/>
      <c r="H7" s="16">
        <v>2</v>
      </c>
      <c r="I7" s="60" t="s">
        <v>16</v>
      </c>
      <c r="J7" s="62">
        <f>[7]ประจำเดือนรวมเช็คไม่ต้องคีย์!BR89</f>
        <v>406712</v>
      </c>
      <c r="K7" s="62">
        <f>+[7]ประจำเดือนรวมเช็คไม่ต้องคีย์!BR91</f>
        <v>4814443.9399999995</v>
      </c>
      <c r="L7" s="2"/>
    </row>
    <row r="8" spans="1:12" ht="23.25" x14ac:dyDescent="0.5">
      <c r="A8" s="60" t="s">
        <v>17</v>
      </c>
      <c r="B8" s="60"/>
      <c r="C8" s="60"/>
      <c r="D8" s="60"/>
      <c r="E8" s="61"/>
      <c r="F8" s="60"/>
      <c r="G8" s="58"/>
      <c r="H8" s="16">
        <v>3</v>
      </c>
      <c r="I8" s="60" t="s">
        <v>18</v>
      </c>
      <c r="J8" s="62">
        <f>[7]ประจำเดือนรวมเช็คไม่ต้องคีย์!BS89</f>
        <v>1789375</v>
      </c>
      <c r="K8" s="62">
        <f>+[7]ประจำเดือนรวมเช็คไม่ต้องคีย์!BS91</f>
        <v>11527564.699999999</v>
      </c>
      <c r="L8" s="2"/>
    </row>
    <row r="9" spans="1:12" ht="23.25" x14ac:dyDescent="0.5">
      <c r="A9" s="60"/>
      <c r="B9" s="63"/>
      <c r="C9" s="60"/>
      <c r="D9" s="60"/>
      <c r="E9" s="61"/>
      <c r="F9" s="60"/>
      <c r="G9" s="58"/>
      <c r="H9" s="16">
        <v>4</v>
      </c>
      <c r="I9" s="60" t="s">
        <v>19</v>
      </c>
      <c r="J9" s="62">
        <f>[7]ประจำเดือนรวมเช็คไม่ต้องคีย์!BT89</f>
        <v>1615450.06</v>
      </c>
      <c r="K9" s="62">
        <f>+[7]ประจำเดือนรวมเช็คไม่ต้องคีย์!BT91</f>
        <v>13880166.749999998</v>
      </c>
      <c r="L9" s="2"/>
    </row>
    <row r="10" spans="1:12" ht="23.25" x14ac:dyDescent="0.5">
      <c r="A10" s="60" t="s">
        <v>20</v>
      </c>
      <c r="B10" s="60">
        <v>9000000</v>
      </c>
      <c r="C10" s="60">
        <f>[7]ประจำเดือนรวมเช็คไม่ต้องคีย์!B89</f>
        <v>1276765.7199999997</v>
      </c>
      <c r="D10" s="60">
        <f>[7]ประจำเดือนรวมเช็คไม่ต้องคีย์!B91</f>
        <v>10737919.489999998</v>
      </c>
      <c r="E10" s="61" t="str">
        <f>IF(D10&gt;B10,"+","-")</f>
        <v>+</v>
      </c>
      <c r="F10" s="60">
        <f>ABS(D10-B10)</f>
        <v>1737919.4899999984</v>
      </c>
      <c r="G10" s="58"/>
      <c r="H10" s="16"/>
      <c r="I10" s="60"/>
      <c r="J10" s="62"/>
      <c r="K10" s="62"/>
      <c r="L10" s="2"/>
    </row>
    <row r="11" spans="1:12" ht="23.25" x14ac:dyDescent="0.5">
      <c r="A11" s="60" t="s">
        <v>21</v>
      </c>
      <c r="B11" s="60">
        <v>600000000</v>
      </c>
      <c r="C11" s="60">
        <f>[7]ประจำเดือนรวมเช็คไม่ต้องคีย์!C89</f>
        <v>124216548.98</v>
      </c>
      <c r="D11" s="60">
        <f>[7]ประจำเดือนรวมเช็คไม่ต้องคีย์!C91</f>
        <v>1258081215.5700002</v>
      </c>
      <c r="E11" s="61" t="str">
        <f t="shared" ref="E11:E17" si="0">IF(D11&gt;B11,"+","-")</f>
        <v>+</v>
      </c>
      <c r="F11" s="60">
        <f t="shared" ref="F11:F17" si="1">ABS(D11-B11)</f>
        <v>658081215.57000017</v>
      </c>
      <c r="G11" s="58"/>
      <c r="H11" s="19"/>
      <c r="I11" s="20"/>
      <c r="J11" s="20"/>
      <c r="K11" s="20"/>
      <c r="L11" s="21"/>
    </row>
    <row r="12" spans="1:12" ht="23.25" x14ac:dyDescent="0.5">
      <c r="A12" s="60" t="s">
        <v>22</v>
      </c>
      <c r="B12" s="60">
        <v>1000000000</v>
      </c>
      <c r="C12" s="60">
        <f>[7]ประจำเดือนรวมเช็คไม่ต้องคีย์!D89</f>
        <v>218642556.97000003</v>
      </c>
      <c r="D12" s="60">
        <f>[7]ประจำเดือนรวมเช็คไม่ต้องคีย์!D91</f>
        <v>402087662.75999999</v>
      </c>
      <c r="E12" s="61" t="str">
        <f t="shared" si="0"/>
        <v>-</v>
      </c>
      <c r="F12" s="60">
        <f t="shared" si="1"/>
        <v>597912337.24000001</v>
      </c>
      <c r="G12" s="58"/>
      <c r="H12" s="16"/>
      <c r="I12" s="60"/>
      <c r="J12" s="62"/>
      <c r="K12" s="62"/>
      <c r="L12" s="2"/>
    </row>
    <row r="13" spans="1:12" ht="23.25" x14ac:dyDescent="0.5">
      <c r="A13" s="60" t="s">
        <v>23</v>
      </c>
      <c r="B13" s="60">
        <v>1000000</v>
      </c>
      <c r="C13" s="60">
        <f>[7]ประจำเดือนรวมเช็คไม่ต้องคีย์!E89</f>
        <v>68440</v>
      </c>
      <c r="D13" s="60">
        <f>[7]ประจำเดือนรวมเช็คไม่ต้องคีย์!E91</f>
        <v>408862</v>
      </c>
      <c r="E13" s="61" t="str">
        <f t="shared" si="0"/>
        <v>-</v>
      </c>
      <c r="F13" s="60">
        <f t="shared" si="1"/>
        <v>591138</v>
      </c>
      <c r="G13" s="58"/>
      <c r="H13" s="7"/>
      <c r="I13" s="60"/>
      <c r="J13" s="62"/>
      <c r="K13" s="62"/>
      <c r="L13" s="2"/>
    </row>
    <row r="14" spans="1:12" ht="24" thickBot="1" x14ac:dyDescent="0.55000000000000004">
      <c r="A14" s="60" t="s">
        <v>24</v>
      </c>
      <c r="B14" s="60">
        <v>240000000</v>
      </c>
      <c r="C14" s="60">
        <f>[7]ประจำเดือนรวมเช็คไม่ต้องคีย์!F89</f>
        <v>17038398.100000001</v>
      </c>
      <c r="D14" s="60">
        <f>[7]ประจำเดือนรวมเช็คไม่ต้องคีย์!F91</f>
        <v>106528362</v>
      </c>
      <c r="E14" s="61" t="str">
        <f t="shared" si="0"/>
        <v>-</v>
      </c>
      <c r="F14" s="60">
        <f t="shared" si="1"/>
        <v>133471638</v>
      </c>
      <c r="G14" s="58"/>
      <c r="H14" s="64"/>
      <c r="I14" s="65" t="s">
        <v>25</v>
      </c>
      <c r="J14" s="66">
        <f>SUM(J6:J13)</f>
        <v>59761908.909999996</v>
      </c>
      <c r="K14" s="66">
        <f>SUM(K6:K13)</f>
        <v>276660633.8599999</v>
      </c>
      <c r="L14" s="21"/>
    </row>
    <row r="15" spans="1:12" ht="24" thickTop="1" x14ac:dyDescent="0.5">
      <c r="A15" s="60" t="s">
        <v>26</v>
      </c>
      <c r="B15" s="60">
        <v>50000000</v>
      </c>
      <c r="C15" s="60">
        <f>[7]ประจำเดือนรวมเช็คไม่ต้องคีย์!G89</f>
        <v>0</v>
      </c>
      <c r="D15" s="60">
        <f>[7]ประจำเดือนรวมเช็คไม่ต้องคีย์!G91</f>
        <v>9589949.75</v>
      </c>
      <c r="E15" s="61" t="str">
        <f t="shared" si="0"/>
        <v>-</v>
      </c>
      <c r="F15" s="60">
        <f t="shared" si="1"/>
        <v>40410050.25</v>
      </c>
      <c r="G15" s="58"/>
      <c r="H15" s="2"/>
      <c r="I15" s="2"/>
      <c r="J15" s="2"/>
      <c r="K15" s="2"/>
      <c r="L15" s="2"/>
    </row>
    <row r="16" spans="1:12" ht="23.25" x14ac:dyDescent="0.5">
      <c r="A16" s="60" t="s">
        <v>27</v>
      </c>
      <c r="B16" s="67">
        <v>14000000000</v>
      </c>
      <c r="C16" s="60">
        <f>[7]ประจำเดือนรวมเช็คไม่ต้องคีย์!H89</f>
        <v>0</v>
      </c>
      <c r="D16" s="60">
        <f>[7]ประจำเดือนรวมเช็คไม่ต้องคีย์!H89</f>
        <v>0</v>
      </c>
      <c r="E16" s="61" t="str">
        <f>IF(D16&gt;B16,"+","-")</f>
        <v>-</v>
      </c>
      <c r="F16" s="60">
        <f>ABS(D16-B16)</f>
        <v>14000000000</v>
      </c>
      <c r="G16" s="58"/>
      <c r="H16" s="21"/>
      <c r="I16" s="21"/>
      <c r="J16" s="2"/>
      <c r="K16" s="58"/>
      <c r="L16" s="2"/>
    </row>
    <row r="17" spans="1:12" ht="23.25" x14ac:dyDescent="0.5">
      <c r="A17" s="60" t="s">
        <v>28</v>
      </c>
      <c r="B17" s="68">
        <f>SUM(B9:B16)</f>
        <v>15900000000</v>
      </c>
      <c r="C17" s="68">
        <f>SUM(C9:C16)</f>
        <v>361242709.77000004</v>
      </c>
      <c r="D17" s="68">
        <f>SUM(D9:D16)</f>
        <v>1787433971.5700002</v>
      </c>
      <c r="E17" s="69" t="str">
        <f t="shared" si="0"/>
        <v>-</v>
      </c>
      <c r="F17" s="68">
        <f t="shared" si="1"/>
        <v>14112566028.43</v>
      </c>
      <c r="G17" s="58"/>
      <c r="H17" s="5"/>
      <c r="I17" s="2"/>
      <c r="J17" s="2"/>
      <c r="K17" s="2"/>
      <c r="L17" s="2"/>
    </row>
    <row r="18" spans="1:12" ht="23.25" x14ac:dyDescent="0.5">
      <c r="A18" s="60" t="s">
        <v>29</v>
      </c>
      <c r="B18" s="56"/>
      <c r="C18" s="56"/>
      <c r="D18" s="56"/>
      <c r="E18" s="57"/>
      <c r="F18" s="56"/>
      <c r="G18" s="58"/>
      <c r="H18" s="5"/>
      <c r="I18" s="2"/>
      <c r="J18" s="2"/>
      <c r="K18" s="2"/>
      <c r="L18" s="2"/>
    </row>
    <row r="19" spans="1:12" ht="23.25" x14ac:dyDescent="0.5">
      <c r="A19" s="60" t="s">
        <v>30</v>
      </c>
      <c r="B19" s="63">
        <v>27700000000</v>
      </c>
      <c r="C19" s="60">
        <f>[7]ประจำเดือนรวมเช็คไม่ต้องคีย์!I89</f>
        <v>3846881419.5700002</v>
      </c>
      <c r="D19" s="60">
        <f>[7]ประจำเดือนรวมเช็คไม่ต้องคีย์!I91</f>
        <v>14244701524.1</v>
      </c>
      <c r="E19" s="61" t="str">
        <f t="shared" ref="E19:E29" si="2">IF(D19&gt;B19,"+","-")</f>
        <v>-</v>
      </c>
      <c r="F19" s="60">
        <f t="shared" ref="F19:F29" si="3">ABS(D19-B19)</f>
        <v>13455298475.9</v>
      </c>
      <c r="G19" s="58"/>
      <c r="H19" s="5"/>
      <c r="I19" s="2"/>
      <c r="J19" s="2"/>
      <c r="K19" s="2"/>
      <c r="L19" s="21"/>
    </row>
    <row r="20" spans="1:12" ht="23.25" x14ac:dyDescent="0.5">
      <c r="A20" s="60" t="s">
        <v>31</v>
      </c>
      <c r="B20" s="63">
        <v>13400000000</v>
      </c>
      <c r="C20" s="60">
        <f>[7]ประจำเดือนรวมเช็คไม่ต้องคีย์!J89</f>
        <v>803025689.09000003</v>
      </c>
      <c r="D20" s="60">
        <f>[7]ประจำเดือนรวมเช็คไม่ต้องคีย์!J91</f>
        <v>7481994249.6599998</v>
      </c>
      <c r="E20" s="70" t="str">
        <f t="shared" si="2"/>
        <v>-</v>
      </c>
      <c r="F20" s="60">
        <f t="shared" si="3"/>
        <v>5918005750.3400002</v>
      </c>
      <c r="G20" s="58"/>
      <c r="H20" s="2"/>
      <c r="I20" s="2"/>
      <c r="J20" s="2"/>
      <c r="K20" s="2"/>
      <c r="L20" s="29"/>
    </row>
    <row r="21" spans="1:12" ht="23.25" x14ac:dyDescent="0.5">
      <c r="A21" s="60" t="s">
        <v>32</v>
      </c>
      <c r="B21" s="63">
        <v>0</v>
      </c>
      <c r="C21" s="60">
        <f>[7]ประจำเดือนรวมเช็คไม่ต้องคีย์!K89</f>
        <v>0</v>
      </c>
      <c r="D21" s="60">
        <f>[7]ประจำเดือนรวมเช็คไม่ต้องคีย์!K91</f>
        <v>0</v>
      </c>
      <c r="E21" s="61" t="str">
        <f t="shared" si="2"/>
        <v>-</v>
      </c>
      <c r="F21" s="60">
        <f t="shared" si="3"/>
        <v>0</v>
      </c>
      <c r="G21" s="58"/>
      <c r="H21" s="30"/>
      <c r="I21" s="30"/>
      <c r="J21" s="30"/>
      <c r="K21" s="30"/>
      <c r="L21" s="29"/>
    </row>
    <row r="22" spans="1:12" ht="23.25" x14ac:dyDescent="0.5">
      <c r="A22" s="60" t="s">
        <v>33</v>
      </c>
      <c r="B22" s="63">
        <v>4400000000</v>
      </c>
      <c r="C22" s="60">
        <f>[7]ประจำเดือนรวมเช็คไม่ต้องคีย์!L89</f>
        <v>803447930.87</v>
      </c>
      <c r="D22" s="60">
        <f>[7]ประจำเดือนรวมเช็คไม่ต้องคีย์!L91</f>
        <v>2457299964.9400001</v>
      </c>
      <c r="E22" s="61" t="str">
        <f t="shared" si="2"/>
        <v>-</v>
      </c>
      <c r="F22" s="60">
        <f t="shared" si="3"/>
        <v>1942700035.0599999</v>
      </c>
      <c r="G22" s="58"/>
      <c r="H22" s="2"/>
      <c r="I22" s="2"/>
      <c r="J22" s="2"/>
      <c r="K22" s="2"/>
      <c r="L22" s="29"/>
    </row>
    <row r="23" spans="1:12" ht="23.25" x14ac:dyDescent="0.5">
      <c r="A23" s="60" t="s">
        <v>34</v>
      </c>
      <c r="B23" s="71">
        <v>13200000000</v>
      </c>
      <c r="C23" s="60">
        <f>[7]ประจำเดือนรวมเช็คไม่ต้องคีย์!M89</f>
        <v>694390701</v>
      </c>
      <c r="D23" s="72">
        <f>[7]ประจำเดือนรวมเช็คไม่ต้องคีย์!M91</f>
        <v>8505897189</v>
      </c>
      <c r="E23" s="61" t="str">
        <f t="shared" si="2"/>
        <v>-</v>
      </c>
      <c r="F23" s="73">
        <f t="shared" si="3"/>
        <v>4694102811</v>
      </c>
      <c r="G23" s="58"/>
      <c r="H23" s="2"/>
      <c r="I23" s="2"/>
      <c r="J23" s="2"/>
      <c r="K23" s="2"/>
      <c r="L23" s="29"/>
    </row>
    <row r="24" spans="1:12" ht="23.25" x14ac:dyDescent="0.5">
      <c r="A24" s="19" t="s">
        <v>35</v>
      </c>
      <c r="B24" s="71"/>
      <c r="C24" s="60"/>
      <c r="D24" s="72"/>
      <c r="E24" s="61"/>
      <c r="F24" s="73"/>
      <c r="G24" s="74"/>
      <c r="H24" s="21"/>
      <c r="I24" s="21"/>
      <c r="J24" s="21"/>
      <c r="K24" s="21"/>
      <c r="L24" s="35"/>
    </row>
    <row r="25" spans="1:12" ht="23.25" x14ac:dyDescent="0.5">
      <c r="A25" s="60" t="s">
        <v>36</v>
      </c>
      <c r="B25" s="63">
        <v>3670000000</v>
      </c>
      <c r="C25" s="60">
        <f>[7]ประจำเดือนรวมเช็คไม่ต้องคีย์!N89</f>
        <v>501164363.65000004</v>
      </c>
      <c r="D25" s="60">
        <f>[7]ประจำเดือนรวมเช็คไม่ต้องคีย์!N91</f>
        <v>1959152182.22</v>
      </c>
      <c r="E25" s="61" t="str">
        <f>IF(D25&gt;B25,"+","-")</f>
        <v>-</v>
      </c>
      <c r="F25" s="60">
        <f>ABS(D25-B25)</f>
        <v>1710847817.78</v>
      </c>
      <c r="G25" s="58"/>
      <c r="H25" s="2"/>
      <c r="I25" s="2"/>
      <c r="J25" s="2"/>
      <c r="K25" s="2"/>
      <c r="L25" s="2"/>
    </row>
    <row r="26" spans="1:12" ht="23.25" x14ac:dyDescent="0.5">
      <c r="A26" s="60" t="s">
        <v>37</v>
      </c>
      <c r="B26" s="60">
        <v>4600000</v>
      </c>
      <c r="C26" s="60">
        <f>[7]ประจำเดือนรวมเช็คไม่ต้องคีย์!O89</f>
        <v>174866.5</v>
      </c>
      <c r="D26" s="60">
        <f>[7]ประจำเดือนรวมเช็คไม่ต้องคีย์!O91</f>
        <v>4658992.5</v>
      </c>
      <c r="E26" s="61" t="str">
        <f>IF(D26&gt;B26,"+","-")</f>
        <v>+</v>
      </c>
      <c r="F26" s="60">
        <f>ABS(D26-B26)</f>
        <v>58992.5</v>
      </c>
      <c r="G26" s="58"/>
      <c r="H26" s="2"/>
      <c r="I26" s="2"/>
      <c r="J26" s="2"/>
      <c r="K26" s="2"/>
      <c r="L26" s="2"/>
    </row>
    <row r="27" spans="1:12" ht="23.25" x14ac:dyDescent="0.5">
      <c r="A27" s="60" t="s">
        <v>38</v>
      </c>
      <c r="B27" s="60">
        <v>400000</v>
      </c>
      <c r="C27" s="60">
        <f>[7]ประจำเดือนรวมเช็คไม่ต้องคีย์!P89</f>
        <v>27680</v>
      </c>
      <c r="D27" s="60">
        <f>[7]ประจำเดือนรวมเช็คไม่ต้องคีย์!P91</f>
        <v>139550</v>
      </c>
      <c r="E27" s="61" t="str">
        <f>IF(D27&gt;B27,"+","-")</f>
        <v>-</v>
      </c>
      <c r="F27" s="60">
        <f>ABS(D27-B27)</f>
        <v>260450</v>
      </c>
      <c r="G27" s="58"/>
      <c r="H27" s="2"/>
      <c r="I27" s="2"/>
      <c r="J27" s="2"/>
      <c r="K27" s="2"/>
      <c r="L27" s="2"/>
    </row>
    <row r="28" spans="1:12" ht="23.25" x14ac:dyDescent="0.5">
      <c r="A28" s="60" t="s">
        <v>39</v>
      </c>
      <c r="B28" s="60">
        <v>125000000</v>
      </c>
      <c r="C28" s="60">
        <f>[7]ประจำเดือนรวมเช็คไม่ต้องคีย์!Q89</f>
        <v>6788950</v>
      </c>
      <c r="D28" s="60">
        <f>[7]ประจำเดือนรวมเช็คไม่ต้องคีย์!Q91</f>
        <v>61108448.75</v>
      </c>
      <c r="E28" s="61" t="str">
        <f>IF(D28&gt;B28,"+","-")</f>
        <v>-</v>
      </c>
      <c r="F28" s="60">
        <f>ABS(D28-B28)</f>
        <v>63891551.25</v>
      </c>
      <c r="G28" s="58"/>
      <c r="H28" s="2"/>
      <c r="I28" s="2"/>
      <c r="J28" s="2"/>
      <c r="K28" s="2"/>
      <c r="L28" s="2"/>
    </row>
    <row r="29" spans="1:12" ht="23.25" x14ac:dyDescent="0.5">
      <c r="A29" s="60" t="s">
        <v>40</v>
      </c>
      <c r="B29" s="75">
        <f>SUM(B19:B28)</f>
        <v>62500000000</v>
      </c>
      <c r="C29" s="75">
        <f>SUM(C19:C28)</f>
        <v>6655901600.6799994</v>
      </c>
      <c r="D29" s="75">
        <f>SUM(D19:D28)</f>
        <v>34714952101.169998</v>
      </c>
      <c r="E29" s="69" t="str">
        <f t="shared" si="2"/>
        <v>-</v>
      </c>
      <c r="F29" s="68">
        <f t="shared" si="3"/>
        <v>27785047898.830002</v>
      </c>
      <c r="G29" s="58"/>
      <c r="H29" s="2"/>
      <c r="I29" s="2"/>
      <c r="J29" s="2"/>
      <c r="K29" s="2"/>
      <c r="L29" s="2"/>
    </row>
    <row r="30" spans="1:12" ht="23.25" x14ac:dyDescent="0.5">
      <c r="A30" s="76" t="s">
        <v>41</v>
      </c>
      <c r="B30" s="77">
        <f>+B17+B29</f>
        <v>78400000000</v>
      </c>
      <c r="C30" s="77">
        <f>+C17+C29</f>
        <v>7017144310.4499998</v>
      </c>
      <c r="D30" s="77">
        <f>+D17+D29</f>
        <v>36502386072.739998</v>
      </c>
      <c r="E30" s="78" t="str">
        <f>IF(D30&gt;B30,"+","-")</f>
        <v>-</v>
      </c>
      <c r="F30" s="77">
        <f>ABS(D30-B30)</f>
        <v>41897613927.260002</v>
      </c>
      <c r="G30" s="58"/>
      <c r="H30" s="2"/>
      <c r="I30" s="2"/>
      <c r="J30" s="2"/>
      <c r="K30" s="2"/>
      <c r="L30" s="2"/>
    </row>
    <row r="31" spans="1:12" ht="23.25" x14ac:dyDescent="0.5">
      <c r="A31" s="60" t="s">
        <v>42</v>
      </c>
      <c r="B31" s="56"/>
      <c r="C31" s="56"/>
      <c r="D31" s="56"/>
      <c r="E31" s="57"/>
      <c r="F31" s="56"/>
      <c r="G31" s="58"/>
      <c r="H31" s="2"/>
      <c r="I31" s="2"/>
      <c r="J31" s="2"/>
      <c r="K31" s="2"/>
      <c r="L31" s="2"/>
    </row>
    <row r="32" spans="1:12" ht="23.25" x14ac:dyDescent="0.5">
      <c r="A32" s="60" t="s">
        <v>43</v>
      </c>
      <c r="B32" s="60"/>
      <c r="C32" s="60"/>
      <c r="D32" s="60"/>
      <c r="E32" s="61"/>
      <c r="F32" s="60"/>
      <c r="G32" s="58"/>
      <c r="H32" s="2"/>
      <c r="I32" s="2"/>
      <c r="J32" s="2"/>
      <c r="K32" s="2"/>
      <c r="L32" s="2"/>
    </row>
    <row r="33" spans="1:12" ht="23.25" x14ac:dyDescent="0.5">
      <c r="A33" s="60" t="s">
        <v>44</v>
      </c>
      <c r="B33" s="60">
        <v>1700000000</v>
      </c>
      <c r="C33" s="60">
        <f>[7]ประจำเดือนรวมเช็คไม่ต้องคีย์!S89</f>
        <v>56098085</v>
      </c>
      <c r="D33" s="60">
        <f>[7]ประจำเดือนรวมเช็คไม่ต้องคีย์!S91</f>
        <v>299774548.53999996</v>
      </c>
      <c r="E33" s="61" t="str">
        <f t="shared" ref="E33:E39" si="4">IF(D33&gt;B33,"+","-")</f>
        <v>-</v>
      </c>
      <c r="F33" s="60">
        <f t="shared" ref="F33:F39" si="5">ABS(D33-B33)</f>
        <v>1400225451.46</v>
      </c>
      <c r="G33" s="58"/>
      <c r="H33" s="46"/>
      <c r="I33" s="2"/>
      <c r="J33" s="2"/>
      <c r="K33" s="2"/>
      <c r="L33" s="21"/>
    </row>
    <row r="34" spans="1:12" ht="23.25" x14ac:dyDescent="0.5">
      <c r="A34" s="60" t="s">
        <v>45</v>
      </c>
      <c r="B34" s="60">
        <v>39800000</v>
      </c>
      <c r="C34" s="60">
        <f>[7]ประจำเดือนรวมเช็คไม่ต้องคีย์!T89</f>
        <v>3329690</v>
      </c>
      <c r="D34" s="60">
        <f>[7]ประจำเดือนรวมเช็คไม่ต้องคีย์!T91</f>
        <v>18607890</v>
      </c>
      <c r="E34" s="61" t="str">
        <f t="shared" si="4"/>
        <v>-</v>
      </c>
      <c r="F34" s="60">
        <f t="shared" si="5"/>
        <v>21192110</v>
      </c>
      <c r="G34" s="58"/>
      <c r="H34" s="2"/>
      <c r="I34" s="2"/>
      <c r="J34" s="2"/>
      <c r="K34" s="2"/>
      <c r="L34" s="2"/>
    </row>
    <row r="35" spans="1:12" ht="23.25" x14ac:dyDescent="0.5">
      <c r="A35" s="60" t="s">
        <v>46</v>
      </c>
      <c r="B35" s="60">
        <v>60000000</v>
      </c>
      <c r="C35" s="60">
        <f>[7]ประจำเดือนรวมเช็คไม่ต้องคีย์!U89</f>
        <v>3732238.5</v>
      </c>
      <c r="D35" s="60">
        <f>[7]ประจำเดือนรวมเช็คไม่ต้องคีย์!U91</f>
        <v>23168030.390000001</v>
      </c>
      <c r="E35" s="61" t="str">
        <f t="shared" si="4"/>
        <v>-</v>
      </c>
      <c r="F35" s="60">
        <f t="shared" si="5"/>
        <v>36831969.609999999</v>
      </c>
      <c r="G35" s="58"/>
      <c r="H35" s="2"/>
      <c r="I35" s="2"/>
      <c r="J35" s="2"/>
      <c r="K35" s="2"/>
      <c r="L35" s="2"/>
    </row>
    <row r="36" spans="1:12" ht="23.25" x14ac:dyDescent="0.5">
      <c r="A36" s="60" t="s">
        <v>47</v>
      </c>
      <c r="B36" s="60">
        <v>60000000</v>
      </c>
      <c r="C36" s="60">
        <f>[7]ประจำเดือนรวมเช็คไม่ต้องคีย์!V89</f>
        <v>4596731.04</v>
      </c>
      <c r="D36" s="60">
        <f>[7]ประจำเดือนรวมเช็คไม่ต้องคีย์!V91</f>
        <v>31670252.199999996</v>
      </c>
      <c r="E36" s="61" t="str">
        <f t="shared" si="4"/>
        <v>-</v>
      </c>
      <c r="F36" s="60">
        <f t="shared" si="5"/>
        <v>28329747.800000004</v>
      </c>
      <c r="G36" s="58"/>
      <c r="H36" s="2"/>
      <c r="I36" s="2"/>
      <c r="J36" s="2"/>
      <c r="K36" s="2"/>
      <c r="L36" s="21"/>
    </row>
    <row r="37" spans="1:12" ht="23.25" x14ac:dyDescent="0.5">
      <c r="A37" s="60" t="s">
        <v>48</v>
      </c>
      <c r="B37" s="60">
        <v>10000</v>
      </c>
      <c r="C37" s="60">
        <f>[7]ประจำเดือนรวมเช็คไม่ต้องคีย์!W89</f>
        <v>800</v>
      </c>
      <c r="D37" s="60">
        <f>[7]ประจำเดือนรวมเช็คไม่ต้องคีย์!W91</f>
        <v>1800</v>
      </c>
      <c r="E37" s="61" t="str">
        <f t="shared" si="4"/>
        <v>-</v>
      </c>
      <c r="F37" s="60">
        <f t="shared" si="5"/>
        <v>8200</v>
      </c>
      <c r="G37" s="58"/>
      <c r="H37" s="2"/>
      <c r="I37" s="2"/>
      <c r="J37" s="2"/>
      <c r="K37" s="2"/>
      <c r="L37" s="2"/>
    </row>
    <row r="38" spans="1:12" ht="23.25" x14ac:dyDescent="0.5">
      <c r="A38" s="60" t="s">
        <v>49</v>
      </c>
      <c r="B38" s="60">
        <v>79000000</v>
      </c>
      <c r="C38" s="60">
        <f>[7]ประจำเดือนรวมเช็คไม่ต้องคีย์!X89</f>
        <v>6524299</v>
      </c>
      <c r="D38" s="60">
        <f>[7]ประจำเดือนรวมเช็คไม่ต้องคีย์!X91</f>
        <v>39393387</v>
      </c>
      <c r="E38" s="61" t="str">
        <f t="shared" si="4"/>
        <v>-</v>
      </c>
      <c r="F38" s="60">
        <f t="shared" si="5"/>
        <v>39606613</v>
      </c>
      <c r="G38" s="58"/>
      <c r="H38" s="2"/>
      <c r="I38" s="2"/>
      <c r="J38" s="2"/>
      <c r="K38" s="2"/>
      <c r="L38" s="2"/>
    </row>
    <row r="39" spans="1:12" ht="23.25" x14ac:dyDescent="0.5">
      <c r="A39" s="60" t="s">
        <v>50</v>
      </c>
      <c r="B39" s="40">
        <v>900000</v>
      </c>
      <c r="C39" s="60">
        <f>+[7]ประจำเดือนรวมเช็คไม่ต้องคีย์!Y89</f>
        <v>62430</v>
      </c>
      <c r="D39" s="60">
        <f>[7]ประจำเดือนรวมเช็คไม่ต้องคีย์!Y91</f>
        <v>391250</v>
      </c>
      <c r="E39" s="61" t="str">
        <f t="shared" si="4"/>
        <v>-</v>
      </c>
      <c r="F39" s="60">
        <f t="shared" si="5"/>
        <v>508750</v>
      </c>
      <c r="G39" s="58"/>
      <c r="H39" s="2"/>
      <c r="I39" s="2"/>
      <c r="J39" s="2"/>
      <c r="K39" s="2"/>
      <c r="L39" s="2"/>
    </row>
    <row r="40" spans="1:12" ht="23.25" x14ac:dyDescent="0.5">
      <c r="A40" s="60" t="s">
        <v>51</v>
      </c>
      <c r="B40" s="41">
        <v>15000000</v>
      </c>
      <c r="C40" s="60">
        <f>+[7]ประจำเดือนรวมเช็คไม่ต้องคีย์!Z89</f>
        <v>967300</v>
      </c>
      <c r="D40" s="60">
        <f>[7]ประจำเดือนรวมเช็คไม่ต้องคีย์!Z91</f>
        <v>5866400</v>
      </c>
      <c r="E40" s="61" t="str">
        <f>IF(D40&gt;B40,"+","-")</f>
        <v>-</v>
      </c>
      <c r="F40" s="60">
        <f>ABS(D40-B40)</f>
        <v>9133600</v>
      </c>
      <c r="G40" s="58"/>
      <c r="H40" s="2"/>
      <c r="I40" s="2"/>
      <c r="J40" s="2"/>
      <c r="K40" s="2"/>
      <c r="L40" s="2"/>
    </row>
    <row r="41" spans="1:12" ht="23.25" x14ac:dyDescent="0.5">
      <c r="A41" s="60" t="s">
        <v>52</v>
      </c>
      <c r="B41" s="60">
        <v>200000</v>
      </c>
      <c r="C41" s="60">
        <f>+[7]ประจำเดือนรวมเช็คไม่ต้องคีย์!AA89</f>
        <v>0</v>
      </c>
      <c r="D41" s="60">
        <f>+[7]ประจำเดือนรวมเช็คไม่ต้องคีย์!AA91</f>
        <v>7000</v>
      </c>
      <c r="E41" s="61" t="str">
        <f t="shared" ref="E41:E49" si="6">IF(D41&gt;B41,"+","-")</f>
        <v>-</v>
      </c>
      <c r="F41" s="60">
        <f t="shared" ref="F41:F49" si="7">ABS(D41-B41)</f>
        <v>193000</v>
      </c>
      <c r="G41" s="58"/>
      <c r="H41" s="2"/>
      <c r="I41" s="2"/>
      <c r="J41" s="2"/>
      <c r="K41" s="2"/>
      <c r="L41" s="21"/>
    </row>
    <row r="42" spans="1:12" ht="23.25" x14ac:dyDescent="0.5">
      <c r="A42" s="60" t="s">
        <v>53</v>
      </c>
      <c r="B42" s="60">
        <v>90000</v>
      </c>
      <c r="C42" s="60">
        <f>+[7]ประจำเดือนรวมเช็คไม่ต้องคีย์!AB89</f>
        <v>1250</v>
      </c>
      <c r="D42" s="60">
        <f>+[7]ประจำเดือนรวมเช็คไม่ต้องคีย์!AB91</f>
        <v>19625</v>
      </c>
      <c r="E42" s="61" t="str">
        <f t="shared" si="6"/>
        <v>-</v>
      </c>
      <c r="F42" s="60">
        <f t="shared" si="7"/>
        <v>70375</v>
      </c>
      <c r="G42" s="58"/>
      <c r="H42" s="2"/>
      <c r="I42" s="2"/>
      <c r="J42" s="2"/>
      <c r="K42" s="2"/>
      <c r="L42" s="21"/>
    </row>
    <row r="43" spans="1:12" ht="23.25" x14ac:dyDescent="0.5">
      <c r="A43" s="60" t="s">
        <v>54</v>
      </c>
      <c r="B43" s="60"/>
      <c r="C43" s="60">
        <f>+[7]ประจำเดือนรวมเช็คไม่ต้องคีย์!AC89</f>
        <v>0</v>
      </c>
      <c r="D43" s="60">
        <f>+[7]ประจำเดือนรวมเช็คไม่ต้องคีย์!AC91</f>
        <v>0</v>
      </c>
      <c r="E43" s="61" t="str">
        <f t="shared" si="6"/>
        <v>-</v>
      </c>
      <c r="F43" s="60">
        <f t="shared" si="7"/>
        <v>0</v>
      </c>
      <c r="G43" s="58"/>
      <c r="H43" s="2"/>
      <c r="I43" s="2"/>
      <c r="J43" s="2"/>
      <c r="K43" s="2"/>
      <c r="L43" s="21"/>
    </row>
    <row r="44" spans="1:12" ht="23.25" x14ac:dyDescent="0.5">
      <c r="A44" s="60" t="s">
        <v>55</v>
      </c>
      <c r="B44" s="60"/>
      <c r="C44" s="60">
        <f>+[7]ประจำเดือนรวมเช็คไม่ต้องคีย์!AD89</f>
        <v>0</v>
      </c>
      <c r="D44" s="60">
        <f>+[7]ประจำเดือนรวมเช็คไม่ต้องคีย์!AD91</f>
        <v>0</v>
      </c>
      <c r="E44" s="61" t="str">
        <f t="shared" si="6"/>
        <v>-</v>
      </c>
      <c r="F44" s="60">
        <f t="shared" si="7"/>
        <v>0</v>
      </c>
      <c r="G44" s="58"/>
      <c r="H44" s="2"/>
      <c r="I44" s="2"/>
      <c r="J44" s="2"/>
      <c r="K44" s="2"/>
      <c r="L44" s="21"/>
    </row>
    <row r="45" spans="1:12" ht="23.25" x14ac:dyDescent="0.5">
      <c r="A45" s="60" t="s">
        <v>56</v>
      </c>
      <c r="B45" s="60"/>
      <c r="C45" s="60">
        <f>+[7]ประจำเดือนรวมเช็คไม่ต้องคีย์!AE89</f>
        <v>0</v>
      </c>
      <c r="D45" s="60">
        <f>+[7]ประจำเดือนรวมเช็คไม่ต้องคีย์!AE91</f>
        <v>0</v>
      </c>
      <c r="E45" s="61" t="str">
        <f t="shared" si="6"/>
        <v>-</v>
      </c>
      <c r="F45" s="60">
        <f t="shared" si="7"/>
        <v>0</v>
      </c>
      <c r="G45" s="58"/>
      <c r="H45" s="2"/>
      <c r="I45" s="2"/>
      <c r="J45" s="2"/>
      <c r="K45" s="2"/>
      <c r="L45" s="21"/>
    </row>
    <row r="46" spans="1:12" ht="23.25" x14ac:dyDescent="0.5">
      <c r="A46" s="60" t="s">
        <v>57</v>
      </c>
      <c r="B46" s="60"/>
      <c r="C46" s="60">
        <f>+[7]ประจำเดือนรวมเช็คไม่ต้องคีย์!AF89</f>
        <v>0</v>
      </c>
      <c r="D46" s="60">
        <f>+[7]ประจำเดือนรวมเช็คไม่ต้องคีย์!AF91</f>
        <v>0</v>
      </c>
      <c r="E46" s="61" t="str">
        <f t="shared" si="6"/>
        <v>-</v>
      </c>
      <c r="F46" s="60">
        <f t="shared" si="7"/>
        <v>0</v>
      </c>
      <c r="G46" s="58"/>
      <c r="H46" s="2"/>
      <c r="I46" s="2"/>
      <c r="J46" s="2"/>
      <c r="K46" s="2"/>
      <c r="L46" s="21"/>
    </row>
    <row r="47" spans="1:12" ht="23.25" x14ac:dyDescent="0.5">
      <c r="A47" s="60" t="s">
        <v>58</v>
      </c>
      <c r="B47" s="60"/>
      <c r="C47" s="60">
        <f>+[7]ประจำเดือนรวมเช็คไม่ต้องคีย์!AG89</f>
        <v>0</v>
      </c>
      <c r="D47" s="60">
        <f>+[7]ประจำเดือนรวมเช็คไม่ต้องคีย์!AG91</f>
        <v>0</v>
      </c>
      <c r="E47" s="61" t="str">
        <f t="shared" si="6"/>
        <v>-</v>
      </c>
      <c r="F47" s="60">
        <f t="shared" si="7"/>
        <v>0</v>
      </c>
      <c r="G47" s="58"/>
      <c r="H47" s="2"/>
      <c r="I47" s="2"/>
      <c r="J47" s="2"/>
      <c r="K47" s="2"/>
      <c r="L47" s="21"/>
    </row>
    <row r="48" spans="1:12" ht="23.25" x14ac:dyDescent="0.5">
      <c r="A48" s="60" t="s">
        <v>59</v>
      </c>
      <c r="B48" s="60"/>
      <c r="C48" s="60">
        <f>+[7]ประจำเดือนรวมเช็คไม่ต้องคีย์!AH89</f>
        <v>0</v>
      </c>
      <c r="D48" s="60">
        <f>+[7]ประจำเดือนรวมเช็คไม่ต้องคีย์!AH91</f>
        <v>0</v>
      </c>
      <c r="E48" s="61" t="str">
        <f t="shared" si="6"/>
        <v>-</v>
      </c>
      <c r="F48" s="60">
        <f t="shared" si="7"/>
        <v>0</v>
      </c>
      <c r="G48" s="58"/>
      <c r="H48" s="2"/>
      <c r="I48" s="2"/>
      <c r="J48" s="2"/>
      <c r="K48" s="2"/>
      <c r="L48" s="21"/>
    </row>
    <row r="49" spans="1:12" ht="23.25" x14ac:dyDescent="0.5">
      <c r="A49" s="60" t="s">
        <v>60</v>
      </c>
      <c r="B49" s="68">
        <f>SUM(B41:B48,B33:B40)</f>
        <v>1955000000</v>
      </c>
      <c r="C49" s="68">
        <f>SUM(C33:C42)</f>
        <v>75312823.540000007</v>
      </c>
      <c r="D49" s="68">
        <f>SUM(D33:D42)</f>
        <v>418900183.12999994</v>
      </c>
      <c r="E49" s="69" t="str">
        <f t="shared" si="6"/>
        <v>-</v>
      </c>
      <c r="F49" s="68">
        <f t="shared" si="7"/>
        <v>1536099816.8700001</v>
      </c>
      <c r="G49" s="58"/>
      <c r="H49" s="2"/>
      <c r="I49" s="2"/>
      <c r="J49" s="2"/>
      <c r="K49" s="2"/>
      <c r="L49" s="2"/>
    </row>
    <row r="50" spans="1:12" ht="23.25" x14ac:dyDescent="0.5">
      <c r="A50" s="72"/>
      <c r="B50" s="41"/>
      <c r="C50" s="72"/>
      <c r="D50" s="72"/>
      <c r="E50" s="79"/>
      <c r="F50" s="72"/>
      <c r="G50" s="58"/>
      <c r="H50" s="21"/>
      <c r="I50" s="21"/>
      <c r="J50" s="21"/>
      <c r="K50" s="21"/>
      <c r="L50" s="2"/>
    </row>
    <row r="51" spans="1:12" ht="23.25" x14ac:dyDescent="0.5">
      <c r="A51" s="72"/>
      <c r="B51" s="41"/>
      <c r="C51" s="72"/>
      <c r="D51" s="72"/>
      <c r="E51" s="79"/>
      <c r="F51" s="72"/>
      <c r="G51" s="58"/>
      <c r="H51" s="2"/>
      <c r="I51" s="2"/>
      <c r="J51" s="2"/>
      <c r="K51" s="2"/>
      <c r="L51" s="2"/>
    </row>
    <row r="52" spans="1:12" ht="23.25" x14ac:dyDescent="0.45">
      <c r="A52" s="1" t="s">
        <v>61</v>
      </c>
      <c r="B52" s="1"/>
      <c r="C52" s="1"/>
      <c r="D52" s="1"/>
      <c r="E52" s="1"/>
      <c r="F52" s="1"/>
      <c r="G52" s="58"/>
      <c r="H52" s="2"/>
      <c r="I52" s="2"/>
      <c r="J52" s="2"/>
      <c r="K52" s="2"/>
      <c r="L52" s="2"/>
    </row>
    <row r="53" spans="1:12" ht="23.25" x14ac:dyDescent="0.45">
      <c r="A53" s="1"/>
      <c r="B53" s="1"/>
      <c r="C53" s="1"/>
      <c r="D53" s="1"/>
      <c r="E53" s="1"/>
      <c r="F53" s="1"/>
      <c r="G53" s="58"/>
      <c r="H53" s="2"/>
      <c r="I53" s="2"/>
      <c r="J53" s="2"/>
      <c r="K53" s="2"/>
      <c r="L53" s="2"/>
    </row>
    <row r="54" spans="1:12" ht="23.25" x14ac:dyDescent="0.5">
      <c r="A54" s="4" t="s">
        <v>2</v>
      </c>
      <c r="B54" s="4" t="s">
        <v>3</v>
      </c>
      <c r="C54" s="4" t="s">
        <v>4</v>
      </c>
      <c r="D54" s="4" t="s">
        <v>5</v>
      </c>
      <c r="E54" s="4" t="s">
        <v>6</v>
      </c>
      <c r="F54" s="4" t="s">
        <v>7</v>
      </c>
      <c r="G54" s="58"/>
      <c r="H54" s="2"/>
      <c r="I54" s="2"/>
      <c r="J54" s="2"/>
      <c r="K54" s="2"/>
      <c r="L54" s="21"/>
    </row>
    <row r="55" spans="1:12" ht="23.25" x14ac:dyDescent="0.5">
      <c r="A55" s="7"/>
      <c r="B55" s="7" t="str">
        <f>+B5</f>
        <v>ปี 2563</v>
      </c>
      <c r="C55" s="7"/>
      <c r="D55" s="7"/>
      <c r="E55" s="7" t="s">
        <v>9</v>
      </c>
      <c r="F55" s="7" t="s">
        <v>62</v>
      </c>
      <c r="G55" s="58"/>
      <c r="H55" s="2"/>
      <c r="I55" s="2"/>
      <c r="J55" s="2"/>
      <c r="K55" s="2"/>
      <c r="L55" s="21"/>
    </row>
    <row r="56" spans="1:12" ht="23.25" x14ac:dyDescent="0.5">
      <c r="A56" s="60" t="s">
        <v>63</v>
      </c>
      <c r="B56" s="60"/>
      <c r="C56" s="60"/>
      <c r="D56" s="60"/>
      <c r="E56" s="61"/>
      <c r="F56" s="60"/>
      <c r="G56" s="58"/>
      <c r="H56" s="2"/>
      <c r="I56" s="2"/>
      <c r="J56" s="2"/>
      <c r="K56" s="2"/>
      <c r="L56" s="2"/>
    </row>
    <row r="57" spans="1:12" ht="23.25" x14ac:dyDescent="0.5">
      <c r="A57" s="60" t="s">
        <v>64</v>
      </c>
      <c r="B57" s="60">
        <v>114000000</v>
      </c>
      <c r="C57" s="60">
        <f>[7]ประจำเดือนรวมเช็คไม่ต้องคีย์!AI89</f>
        <v>8553177.1499999985</v>
      </c>
      <c r="D57" s="60">
        <f>[7]ประจำเดือนรวมเช็คไม่ต้องคีย์!AI91</f>
        <v>85511865.349999994</v>
      </c>
      <c r="E57" s="61" t="str">
        <f>IF(D57&gt;B57,"+","-")</f>
        <v>-</v>
      </c>
      <c r="F57" s="60">
        <f>ABS(D57-B57)</f>
        <v>28488134.650000006</v>
      </c>
      <c r="G57" s="58"/>
      <c r="H57" s="2"/>
      <c r="I57" s="2"/>
      <c r="J57" s="2"/>
      <c r="K57" s="2"/>
      <c r="L57" s="2"/>
    </row>
    <row r="58" spans="1:12" ht="23.25" x14ac:dyDescent="0.5">
      <c r="A58" s="60" t="s">
        <v>65</v>
      </c>
      <c r="B58" s="60"/>
      <c r="C58" s="60"/>
      <c r="D58" s="60"/>
      <c r="E58" s="61"/>
      <c r="F58" s="60"/>
      <c r="G58" s="58"/>
      <c r="H58" s="2"/>
      <c r="I58" s="2"/>
      <c r="J58" s="2"/>
      <c r="K58" s="2"/>
      <c r="L58" s="2"/>
    </row>
    <row r="59" spans="1:12" ht="23.25" x14ac:dyDescent="0.5">
      <c r="A59" s="60" t="s">
        <v>66</v>
      </c>
      <c r="B59" s="60">
        <v>15000000</v>
      </c>
      <c r="C59" s="60">
        <f>[7]ประจำเดือนรวมเช็คไม่ต้องคีย์!AJ89</f>
        <v>1544880</v>
      </c>
      <c r="D59" s="60">
        <f>[7]ประจำเดือนรวมเช็คไม่ต้องคีย์!AJ91</f>
        <v>11630689</v>
      </c>
      <c r="E59" s="61" t="str">
        <f t="shared" ref="E59:E65" si="8">IF(D59&gt;B59,"+","-")</f>
        <v>-</v>
      </c>
      <c r="F59" s="60">
        <f t="shared" ref="F59:F65" si="9">ABS(D59-B59)</f>
        <v>3369311</v>
      </c>
      <c r="G59" s="58"/>
      <c r="H59" s="2"/>
      <c r="I59" s="2"/>
      <c r="J59" s="2"/>
      <c r="K59" s="2"/>
      <c r="L59" s="2"/>
    </row>
    <row r="60" spans="1:12" ht="23.25" x14ac:dyDescent="0.5">
      <c r="A60" s="60" t="s">
        <v>67</v>
      </c>
      <c r="B60" s="60"/>
      <c r="C60" s="60"/>
      <c r="D60" s="60"/>
      <c r="E60" s="61"/>
      <c r="F60" s="60"/>
      <c r="G60" s="58"/>
      <c r="H60" s="2"/>
      <c r="I60" s="2"/>
      <c r="J60" s="2"/>
      <c r="K60" s="2"/>
      <c r="L60" s="2"/>
    </row>
    <row r="61" spans="1:12" ht="23.25" x14ac:dyDescent="0.5">
      <c r="A61" s="60" t="s">
        <v>68</v>
      </c>
      <c r="B61" s="60">
        <v>200000</v>
      </c>
      <c r="C61" s="60">
        <f>[7]ประจำเดือนรวมเช็คไม่ต้องคีย์!AK89</f>
        <v>9875</v>
      </c>
      <c r="D61" s="60">
        <f>[7]ประจำเดือนรวมเช็คไม่ต้องคีย์!AK91</f>
        <v>134660</v>
      </c>
      <c r="E61" s="61" t="str">
        <f t="shared" si="8"/>
        <v>-</v>
      </c>
      <c r="F61" s="60">
        <f t="shared" si="9"/>
        <v>65340</v>
      </c>
      <c r="G61" s="58"/>
      <c r="H61" s="2"/>
      <c r="I61" s="2"/>
      <c r="J61" s="2"/>
      <c r="K61" s="2"/>
      <c r="L61" s="2"/>
    </row>
    <row r="62" spans="1:12" ht="23.25" x14ac:dyDescent="0.5">
      <c r="A62" s="60" t="s">
        <v>69</v>
      </c>
      <c r="B62" s="60">
        <v>1000000</v>
      </c>
      <c r="C62" s="60">
        <f>[7]ประจำเดือนรวมเช็คไม่ต้องคีย์!AL89</f>
        <v>292650</v>
      </c>
      <c r="D62" s="60">
        <f>[7]ประจำเดือนรวมเช็คไม่ต้องคีย์!AL91</f>
        <v>1616450</v>
      </c>
      <c r="E62" s="61" t="str">
        <f t="shared" si="8"/>
        <v>+</v>
      </c>
      <c r="F62" s="60">
        <f t="shared" si="9"/>
        <v>616450</v>
      </c>
      <c r="G62" s="58"/>
      <c r="H62" s="2"/>
      <c r="I62" s="2"/>
      <c r="J62" s="2"/>
      <c r="K62" s="2"/>
      <c r="L62" s="2"/>
    </row>
    <row r="63" spans="1:12" ht="23.25" x14ac:dyDescent="0.5">
      <c r="A63" s="60" t="s">
        <v>70</v>
      </c>
      <c r="B63" s="60">
        <v>300000</v>
      </c>
      <c r="C63" s="60">
        <f>[7]ประจำเดือนรวมเช็คไม่ต้องคีย์!AM89</f>
        <v>13500</v>
      </c>
      <c r="D63" s="60">
        <f>[7]ประจำเดือนรวมเช็คไม่ต้องคีย์!AM91</f>
        <v>138500</v>
      </c>
      <c r="E63" s="61" t="str">
        <f t="shared" si="8"/>
        <v>-</v>
      </c>
      <c r="F63" s="60">
        <f t="shared" si="9"/>
        <v>161500</v>
      </c>
      <c r="G63" s="58"/>
      <c r="H63" s="2"/>
      <c r="I63" s="2"/>
      <c r="J63" s="2"/>
      <c r="K63" s="2"/>
      <c r="L63" s="2"/>
    </row>
    <row r="64" spans="1:12" ht="23.25" x14ac:dyDescent="0.5">
      <c r="A64" s="60" t="s">
        <v>71</v>
      </c>
      <c r="B64" s="60">
        <v>500000</v>
      </c>
      <c r="C64" s="60">
        <f>+[7]ประจำเดือนรวมเช็คไม่ต้องคีย์!AN89</f>
        <v>34500</v>
      </c>
      <c r="D64" s="60">
        <f>[7]ประจำเดือนรวมเช็คไม่ต้องคีย์!AN91</f>
        <v>1007870</v>
      </c>
      <c r="E64" s="61" t="str">
        <f t="shared" si="8"/>
        <v>+</v>
      </c>
      <c r="F64" s="60">
        <f t="shared" si="9"/>
        <v>507870</v>
      </c>
      <c r="G64" s="58"/>
      <c r="H64" s="2"/>
      <c r="I64" s="2"/>
      <c r="J64" s="2"/>
      <c r="K64" s="2"/>
      <c r="L64" s="2"/>
    </row>
    <row r="65" spans="1:12" ht="23.25" x14ac:dyDescent="0.5">
      <c r="A65" s="60" t="s">
        <v>72</v>
      </c>
      <c r="B65" s="60">
        <v>8000000</v>
      </c>
      <c r="C65" s="60">
        <f>+[7]ประจำเดือนรวมเช็คไม่ต้องคีย์!AO89</f>
        <v>1082790</v>
      </c>
      <c r="D65" s="60">
        <f>[7]ประจำเดือนรวมเช็คไม่ต้องคีย์!AO91</f>
        <v>8083695</v>
      </c>
      <c r="E65" s="61" t="str">
        <f t="shared" si="8"/>
        <v>+</v>
      </c>
      <c r="F65" s="60">
        <f t="shared" si="9"/>
        <v>83695</v>
      </c>
      <c r="G65" s="58"/>
      <c r="H65" s="2"/>
      <c r="I65" s="2"/>
      <c r="J65" s="2"/>
      <c r="K65" s="2"/>
      <c r="L65" s="2"/>
    </row>
    <row r="66" spans="1:12" ht="23.25" x14ac:dyDescent="0.5">
      <c r="A66" s="60" t="s">
        <v>73</v>
      </c>
      <c r="B66" s="60"/>
      <c r="C66" s="60"/>
      <c r="D66" s="60"/>
      <c r="E66" s="61"/>
      <c r="F66" s="60"/>
      <c r="G66" s="58"/>
      <c r="H66" s="21"/>
      <c r="I66" s="21"/>
      <c r="J66" s="21"/>
      <c r="K66" s="21"/>
      <c r="L66" s="2"/>
    </row>
    <row r="67" spans="1:12" ht="23.25" x14ac:dyDescent="0.5">
      <c r="A67" s="60" t="s">
        <v>74</v>
      </c>
      <c r="B67" s="68">
        <f>SUM(B57:B65)</f>
        <v>139000000</v>
      </c>
      <c r="C67" s="68">
        <f>SUM(C57:C65)</f>
        <v>11531372.149999999</v>
      </c>
      <c r="D67" s="68">
        <f>SUM(D57:D65)</f>
        <v>108123729.34999999</v>
      </c>
      <c r="E67" s="69" t="str">
        <f>IF(D67&gt;B67,"+","-")</f>
        <v>-</v>
      </c>
      <c r="F67" s="68">
        <f>ABS(D67-B67)</f>
        <v>30876270.650000006</v>
      </c>
      <c r="G67" s="58"/>
      <c r="H67" s="2"/>
      <c r="I67" s="2"/>
      <c r="J67" s="2"/>
      <c r="K67" s="2"/>
      <c r="L67" s="2"/>
    </row>
    <row r="68" spans="1:12" ht="23.25" x14ac:dyDescent="0.5">
      <c r="A68" s="60" t="s">
        <v>75</v>
      </c>
      <c r="B68" s="60"/>
      <c r="C68" s="60"/>
      <c r="D68" s="60"/>
      <c r="E68" s="61"/>
      <c r="F68" s="60"/>
      <c r="G68" s="58"/>
      <c r="H68" s="2"/>
      <c r="I68" s="2"/>
      <c r="J68" s="2"/>
      <c r="K68" s="2"/>
      <c r="L68" s="2"/>
    </row>
    <row r="69" spans="1:12" ht="23.25" x14ac:dyDescent="0.5">
      <c r="A69" s="60" t="s">
        <v>76</v>
      </c>
      <c r="B69" s="60">
        <v>100000000</v>
      </c>
      <c r="C69" s="60">
        <f>[7]ประจำเดือนรวมเช็คไม่ต้องคีย์!AP89</f>
        <v>7276123</v>
      </c>
      <c r="D69" s="60">
        <f>[7]ประจำเดือนรวมเช็คไม่ต้องคีย์!AP91</f>
        <v>59947864.25</v>
      </c>
      <c r="E69" s="61" t="str">
        <f>IF(D69&gt;B69,"+","-")</f>
        <v>-</v>
      </c>
      <c r="F69" s="60">
        <f>ABS(D69-B69)</f>
        <v>40052135.75</v>
      </c>
      <c r="G69" s="58"/>
      <c r="H69" s="2"/>
      <c r="I69" s="2"/>
      <c r="J69" s="2"/>
      <c r="K69" s="2"/>
      <c r="L69" s="2"/>
    </row>
    <row r="70" spans="1:12" ht="23.25" x14ac:dyDescent="0.5">
      <c r="A70" s="60" t="s">
        <v>77</v>
      </c>
      <c r="B70" s="68">
        <f>B69</f>
        <v>100000000</v>
      </c>
      <c r="C70" s="68">
        <f>C69</f>
        <v>7276123</v>
      </c>
      <c r="D70" s="68">
        <f>D69</f>
        <v>59947864.25</v>
      </c>
      <c r="E70" s="69" t="str">
        <f t="shared" ref="E70:E87" si="10">IF(D70&gt;B70,"+","-")</f>
        <v>-</v>
      </c>
      <c r="F70" s="68">
        <f>ABS(D70-B70)</f>
        <v>40052135.75</v>
      </c>
      <c r="G70" s="58"/>
      <c r="H70" s="2"/>
      <c r="I70" s="2"/>
      <c r="J70" s="2"/>
      <c r="K70" s="2"/>
      <c r="L70" s="21"/>
    </row>
    <row r="71" spans="1:12" ht="23.25" x14ac:dyDescent="0.5">
      <c r="A71" s="60" t="s">
        <v>78</v>
      </c>
      <c r="B71" s="60"/>
      <c r="C71" s="60"/>
      <c r="D71" s="60"/>
      <c r="E71" s="61"/>
      <c r="F71" s="60"/>
      <c r="G71" s="58"/>
      <c r="H71" s="21"/>
      <c r="I71" s="21"/>
      <c r="J71" s="21"/>
      <c r="K71" s="21"/>
      <c r="L71" s="2"/>
    </row>
    <row r="72" spans="1:12" ht="23.25" x14ac:dyDescent="0.5">
      <c r="A72" s="60" t="s">
        <v>79</v>
      </c>
      <c r="B72" s="60">
        <v>0</v>
      </c>
      <c r="C72" s="60">
        <f>[7]ประจำเดือนรวมเช็คไม่ต้องคีย์!AQ89</f>
        <v>0</v>
      </c>
      <c r="D72" s="60">
        <f>[7]ประจำเดือนรวมเช็คไม่ต้องคีย์!AQ91</f>
        <v>0</v>
      </c>
      <c r="E72" s="61" t="str">
        <f t="shared" si="10"/>
        <v>-</v>
      </c>
      <c r="F72" s="60">
        <f t="shared" ref="F72:F87" si="11">ABS(D72-B72)</f>
        <v>0</v>
      </c>
      <c r="G72" s="58"/>
      <c r="H72" s="2"/>
      <c r="I72" s="2"/>
      <c r="J72" s="2"/>
      <c r="K72" s="2"/>
      <c r="L72" s="2"/>
    </row>
    <row r="73" spans="1:12" ht="23.25" x14ac:dyDescent="0.5">
      <c r="A73" s="60" t="s">
        <v>80</v>
      </c>
      <c r="B73" s="60">
        <v>10000000</v>
      </c>
      <c r="C73" s="60">
        <f>[7]ประจำเดือนรวมเช็คไม่ต้องคีย์!AR89</f>
        <v>1709554</v>
      </c>
      <c r="D73" s="60">
        <f>[7]ประจำเดือนรวมเช็คไม่ต้องคีย์!AR91</f>
        <v>7993935</v>
      </c>
      <c r="E73" s="61" t="str">
        <f t="shared" si="10"/>
        <v>-</v>
      </c>
      <c r="F73" s="60">
        <f t="shared" si="11"/>
        <v>2006065</v>
      </c>
      <c r="G73" s="58"/>
      <c r="H73" s="2"/>
      <c r="I73" s="2"/>
      <c r="J73" s="2"/>
      <c r="K73" s="2"/>
      <c r="L73" s="2"/>
    </row>
    <row r="74" spans="1:12" ht="23.25" x14ac:dyDescent="0.5">
      <c r="A74" s="60" t="s">
        <v>81</v>
      </c>
      <c r="B74" s="60">
        <v>500000</v>
      </c>
      <c r="C74" s="60">
        <f>[7]ประจำเดือนรวมเช็คไม่ต้องคีย์!AS89</f>
        <v>34375</v>
      </c>
      <c r="D74" s="60">
        <f>[7]ประจำเดือนรวมเช็คไม่ต้องคีย์!AS91</f>
        <v>149375</v>
      </c>
      <c r="E74" s="61" t="str">
        <f t="shared" si="10"/>
        <v>-</v>
      </c>
      <c r="F74" s="60">
        <f t="shared" si="11"/>
        <v>350625</v>
      </c>
      <c r="G74" s="58"/>
      <c r="H74" s="2"/>
      <c r="I74" s="2"/>
      <c r="J74" s="2"/>
      <c r="K74" s="2"/>
      <c r="L74" s="2"/>
    </row>
    <row r="75" spans="1:12" ht="23.25" x14ac:dyDescent="0.5">
      <c r="A75" s="60" t="s">
        <v>82</v>
      </c>
      <c r="B75" s="60">
        <v>1000000</v>
      </c>
      <c r="C75" s="60">
        <f>[7]ประจำเดือนรวมเช็คไม่ต้องคีย์!AT89</f>
        <v>52780</v>
      </c>
      <c r="D75" s="60">
        <f>[7]ประจำเดือนรวมเช็คไม่ต้องคีย์!AT91</f>
        <v>388610</v>
      </c>
      <c r="E75" s="61" t="str">
        <f t="shared" si="10"/>
        <v>-</v>
      </c>
      <c r="F75" s="60">
        <f t="shared" si="11"/>
        <v>611390</v>
      </c>
      <c r="G75" s="58"/>
      <c r="H75" s="2"/>
      <c r="I75" s="2"/>
      <c r="J75" s="2"/>
      <c r="K75" s="2"/>
      <c r="L75" s="21"/>
    </row>
    <row r="76" spans="1:12" ht="23.25" x14ac:dyDescent="0.5">
      <c r="A76" s="60" t="s">
        <v>83</v>
      </c>
      <c r="B76" s="60">
        <v>4500000</v>
      </c>
      <c r="C76" s="60">
        <f>[7]ประจำเดือนรวมเช็คไม่ต้องคีย์!AU89</f>
        <v>356010</v>
      </c>
      <c r="D76" s="60">
        <f>[7]ประจำเดือนรวมเช็คไม่ต้องคีย์!AU91</f>
        <v>1947674</v>
      </c>
      <c r="E76" s="61" t="str">
        <f t="shared" si="10"/>
        <v>-</v>
      </c>
      <c r="F76" s="60">
        <f t="shared" si="11"/>
        <v>2552326</v>
      </c>
      <c r="G76" s="58"/>
      <c r="H76" s="21"/>
      <c r="I76" s="21"/>
      <c r="J76" s="21"/>
      <c r="K76" s="21"/>
      <c r="L76" s="2"/>
    </row>
    <row r="77" spans="1:12" ht="23.25" x14ac:dyDescent="0.5">
      <c r="A77" s="60" t="s">
        <v>84</v>
      </c>
      <c r="B77" s="60">
        <v>4000000</v>
      </c>
      <c r="C77" s="60">
        <f>[7]ประจำเดือนรวมเช็คไม่ต้องคีย์!AV89</f>
        <v>86950</v>
      </c>
      <c r="D77" s="60">
        <f>[7]ประจำเดือนรวมเช็คไม่ต้องคีย์!AV91</f>
        <v>1238450</v>
      </c>
      <c r="E77" s="61" t="str">
        <f t="shared" si="10"/>
        <v>-</v>
      </c>
      <c r="F77" s="60">
        <f t="shared" si="11"/>
        <v>2761550</v>
      </c>
      <c r="G77" s="58"/>
      <c r="H77" s="2"/>
      <c r="I77" s="2"/>
      <c r="J77" s="2"/>
      <c r="K77" s="2"/>
      <c r="L77" s="2"/>
    </row>
    <row r="78" spans="1:12" ht="23.25" x14ac:dyDescent="0.5">
      <c r="A78" s="60" t="s">
        <v>85</v>
      </c>
      <c r="B78" s="60">
        <v>100000</v>
      </c>
      <c r="C78" s="60">
        <f>[7]ประจำเดือนรวมเช็คไม่ต้องคีย์!AW89</f>
        <v>0</v>
      </c>
      <c r="D78" s="60">
        <f>[7]ประจำเดือนรวมเช็คไม่ต้องคีย์!AW91</f>
        <v>22200</v>
      </c>
      <c r="E78" s="61" t="str">
        <f t="shared" si="10"/>
        <v>-</v>
      </c>
      <c r="F78" s="60">
        <f t="shared" si="11"/>
        <v>77800</v>
      </c>
      <c r="G78" s="58"/>
      <c r="H78" s="2"/>
      <c r="I78" s="2"/>
      <c r="J78" s="2"/>
      <c r="K78" s="2"/>
      <c r="L78" s="2"/>
    </row>
    <row r="79" spans="1:12" ht="23.25" x14ac:dyDescent="0.5">
      <c r="A79" s="60" t="s">
        <v>86</v>
      </c>
      <c r="B79" s="60">
        <v>6430000</v>
      </c>
      <c r="C79" s="60">
        <f>[7]ประจำเดือนรวมเช็คไม่ต้องคีย์!AX89</f>
        <v>430700</v>
      </c>
      <c r="D79" s="60">
        <f>[7]ประจำเดือนรวมเช็คไม่ต้องคีย์!AX91</f>
        <v>3740632</v>
      </c>
      <c r="E79" s="61" t="str">
        <f t="shared" si="10"/>
        <v>-</v>
      </c>
      <c r="F79" s="60">
        <f t="shared" si="11"/>
        <v>2689368</v>
      </c>
      <c r="G79" s="58"/>
      <c r="H79" s="2"/>
      <c r="I79" s="2"/>
      <c r="J79" s="2"/>
      <c r="K79" s="2"/>
      <c r="L79" s="2"/>
    </row>
    <row r="80" spans="1:12" ht="23.25" x14ac:dyDescent="0.5">
      <c r="A80" s="60" t="s">
        <v>87</v>
      </c>
      <c r="B80" s="60">
        <v>10000000</v>
      </c>
      <c r="C80" s="60">
        <f>[7]ประจำเดือนรวมเช็คไม่ต้องคีย์!AY89</f>
        <v>1364565</v>
      </c>
      <c r="D80" s="60">
        <f>[7]ประจำเดือนรวมเช็คไม่ต้องคีย์!AY91</f>
        <v>6602180</v>
      </c>
      <c r="E80" s="61" t="str">
        <f t="shared" si="10"/>
        <v>-</v>
      </c>
      <c r="F80" s="60">
        <f t="shared" si="11"/>
        <v>3397820</v>
      </c>
      <c r="G80" s="58"/>
      <c r="H80" s="2"/>
      <c r="I80" s="2"/>
      <c r="J80" s="2"/>
      <c r="K80" s="2"/>
      <c r="L80" s="21"/>
    </row>
    <row r="81" spans="1:12" ht="23.25" x14ac:dyDescent="0.5">
      <c r="A81" s="60" t="s">
        <v>88</v>
      </c>
      <c r="B81" s="60">
        <v>30000</v>
      </c>
      <c r="C81" s="60">
        <f>[7]ประจำเดือนรวมเช็คไม่ต้องคีย์!AZ89</f>
        <v>0</v>
      </c>
      <c r="D81" s="60">
        <f>[7]ประจำเดือนรวมเช็คไม่ต้องคีย์!AZ91</f>
        <v>2120</v>
      </c>
      <c r="E81" s="61" t="str">
        <f t="shared" si="10"/>
        <v>-</v>
      </c>
      <c r="F81" s="60">
        <f t="shared" si="11"/>
        <v>27880</v>
      </c>
      <c r="G81" s="58"/>
      <c r="H81" s="2"/>
      <c r="I81" s="2"/>
      <c r="J81" s="2"/>
      <c r="K81" s="2"/>
      <c r="L81" s="2"/>
    </row>
    <row r="82" spans="1:12" ht="23.25" x14ac:dyDescent="0.5">
      <c r="A82" s="60" t="s">
        <v>89</v>
      </c>
      <c r="B82" s="60">
        <v>19300000</v>
      </c>
      <c r="C82" s="60">
        <f>[7]ประจำเดือนรวมเช็คไม่ต้องคีย์!BA89</f>
        <v>572870</v>
      </c>
      <c r="D82" s="60">
        <f>[7]ประจำเดือนรวมเช็คไม่ต้องคีย์!BA91</f>
        <v>3158335</v>
      </c>
      <c r="E82" s="61" t="str">
        <f t="shared" si="10"/>
        <v>-</v>
      </c>
      <c r="F82" s="60">
        <f t="shared" si="11"/>
        <v>16141665</v>
      </c>
      <c r="G82" s="58"/>
      <c r="H82" s="2"/>
      <c r="I82" s="2"/>
      <c r="J82" s="2"/>
      <c r="K82" s="2"/>
      <c r="L82" s="2"/>
    </row>
    <row r="83" spans="1:12" ht="23.25" x14ac:dyDescent="0.5">
      <c r="A83" s="60" t="s">
        <v>90</v>
      </c>
      <c r="B83" s="60">
        <v>60000</v>
      </c>
      <c r="C83" s="60">
        <f>[7]ประจำเดือนรวมเช็คไม่ต้องคีย์!BB89</f>
        <v>5600</v>
      </c>
      <c r="D83" s="60">
        <f>[7]ประจำเดือนรวมเช็คไม่ต้องคีย์!BB91</f>
        <v>55950</v>
      </c>
      <c r="E83" s="61" t="str">
        <f t="shared" si="10"/>
        <v>-</v>
      </c>
      <c r="F83" s="60">
        <f t="shared" si="11"/>
        <v>4050</v>
      </c>
      <c r="G83" s="58"/>
      <c r="H83" s="2"/>
      <c r="I83" s="2"/>
      <c r="J83" s="2"/>
      <c r="K83" s="2"/>
      <c r="L83" s="2"/>
    </row>
    <row r="84" spans="1:12" ht="23.25" x14ac:dyDescent="0.5">
      <c r="A84" s="60" t="s">
        <v>91</v>
      </c>
      <c r="B84" s="60"/>
      <c r="C84" s="60">
        <f>[7]ประจำเดือนรวมเช็คไม่ต้องคีย์!BC89</f>
        <v>0</v>
      </c>
      <c r="D84" s="60">
        <f>[7]ประจำเดือนรวมเช็คไม่ต้องคีย์!BC91</f>
        <v>0</v>
      </c>
      <c r="E84" s="61" t="str">
        <f t="shared" si="10"/>
        <v>-</v>
      </c>
      <c r="F84" s="60">
        <f t="shared" si="11"/>
        <v>0</v>
      </c>
      <c r="G84" s="58"/>
      <c r="H84" s="2"/>
      <c r="I84" s="2"/>
      <c r="J84" s="2"/>
      <c r="K84" s="2"/>
      <c r="L84" s="2"/>
    </row>
    <row r="85" spans="1:12" ht="23.25" x14ac:dyDescent="0.5">
      <c r="A85" s="60" t="s">
        <v>92</v>
      </c>
      <c r="B85" s="60"/>
      <c r="C85" s="60">
        <f>[7]ประจำเดือนรวมเช็คไม่ต้องคีย์!BD89</f>
        <v>0</v>
      </c>
      <c r="D85" s="60">
        <f>[7]ประจำเดือนรวมเช็คไม่ต้องคีย์!BD91</f>
        <v>0</v>
      </c>
      <c r="E85" s="61" t="str">
        <f>IF(D85&gt;B85,"+","-")</f>
        <v>-</v>
      </c>
      <c r="F85" s="60">
        <f>ABS(D85-B85)</f>
        <v>0</v>
      </c>
      <c r="G85" s="58"/>
      <c r="H85" s="2"/>
      <c r="I85" s="2"/>
      <c r="J85" s="2"/>
      <c r="K85" s="2"/>
      <c r="L85" s="2"/>
    </row>
    <row r="86" spans="1:12" ht="23.25" x14ac:dyDescent="0.5">
      <c r="A86" s="60" t="s">
        <v>93</v>
      </c>
      <c r="B86" s="60">
        <v>80000</v>
      </c>
      <c r="C86" s="60">
        <f>+[7]ประจำเดือนรวมเช็คไม่ต้องคีย์!BE89</f>
        <v>2660</v>
      </c>
      <c r="D86" s="60">
        <f>[7]ประจำเดือนรวมเช็คไม่ต้องคีย์!BE91</f>
        <v>17465</v>
      </c>
      <c r="E86" s="61" t="str">
        <f t="shared" si="10"/>
        <v>-</v>
      </c>
      <c r="F86" s="60">
        <f t="shared" si="11"/>
        <v>62535</v>
      </c>
      <c r="G86" s="58"/>
      <c r="H86" s="2"/>
      <c r="I86" s="2"/>
      <c r="J86" s="2"/>
      <c r="K86" s="2"/>
      <c r="L86" s="2"/>
    </row>
    <row r="87" spans="1:12" ht="23.25" x14ac:dyDescent="0.5">
      <c r="A87" s="60" t="s">
        <v>94</v>
      </c>
      <c r="B87" s="68">
        <f>SUM(B72:B86)</f>
        <v>56000000</v>
      </c>
      <c r="C87" s="68">
        <f>SUM(C72:C86)</f>
        <v>4616064</v>
      </c>
      <c r="D87" s="68">
        <f>SUM(D72:D86)</f>
        <v>25316926</v>
      </c>
      <c r="E87" s="69" t="str">
        <f t="shared" si="10"/>
        <v>-</v>
      </c>
      <c r="F87" s="68">
        <f t="shared" si="11"/>
        <v>30683074</v>
      </c>
      <c r="G87" s="58"/>
      <c r="H87" s="2"/>
      <c r="I87" s="2"/>
      <c r="J87" s="2"/>
      <c r="K87" s="2"/>
      <c r="L87" s="2"/>
    </row>
    <row r="88" spans="1:12" ht="23.25" x14ac:dyDescent="0.5">
      <c r="A88" s="80" t="s">
        <v>95</v>
      </c>
      <c r="B88" s="77">
        <f>+B87+B70+B67+B49</f>
        <v>2250000000</v>
      </c>
      <c r="C88" s="77">
        <f>C87+C70+C67+C49</f>
        <v>98736382.689999998</v>
      </c>
      <c r="D88" s="77">
        <f>D87+D70+D67+D49</f>
        <v>612288702.7299999</v>
      </c>
      <c r="E88" s="78" t="str">
        <f>IF(D88&gt;B88,"+","-")</f>
        <v>-</v>
      </c>
      <c r="F88" s="77">
        <f>ABS(D88-B88)</f>
        <v>1637711297.27</v>
      </c>
      <c r="G88" s="58"/>
      <c r="H88" s="46"/>
      <c r="I88" s="2"/>
      <c r="J88" s="2"/>
      <c r="K88" s="2"/>
      <c r="L88" s="2"/>
    </row>
    <row r="89" spans="1:12" ht="23.25" x14ac:dyDescent="0.5">
      <c r="A89" s="79"/>
      <c r="B89" s="72"/>
      <c r="C89" s="72"/>
      <c r="D89" s="72"/>
      <c r="E89" s="79"/>
      <c r="F89" s="72"/>
      <c r="G89" s="58"/>
      <c r="H89" s="2"/>
      <c r="I89" s="2"/>
      <c r="J89" s="2"/>
      <c r="K89" s="2"/>
      <c r="L89" s="2"/>
    </row>
    <row r="90" spans="1:12" ht="23.25" x14ac:dyDescent="0.5">
      <c r="A90" s="79"/>
      <c r="B90" s="72"/>
      <c r="C90" s="72"/>
      <c r="D90" s="72"/>
      <c r="E90" s="79"/>
      <c r="F90" s="72"/>
      <c r="G90" s="58"/>
      <c r="H90" s="2"/>
      <c r="I90" s="2"/>
      <c r="J90" s="2"/>
      <c r="K90" s="2"/>
      <c r="L90" s="2"/>
    </row>
    <row r="91" spans="1:12" ht="23.25" x14ac:dyDescent="0.5">
      <c r="A91" s="79"/>
      <c r="B91" s="72"/>
      <c r="C91" s="72"/>
      <c r="D91" s="72"/>
      <c r="E91" s="79"/>
      <c r="F91" s="72"/>
      <c r="G91" s="58"/>
      <c r="H91" s="2"/>
      <c r="I91" s="2"/>
      <c r="J91" s="2"/>
      <c r="K91" s="2"/>
      <c r="L91" s="2"/>
    </row>
    <row r="92" spans="1:12" ht="23.25" x14ac:dyDescent="0.5">
      <c r="A92" s="79"/>
      <c r="B92" s="72"/>
      <c r="C92" s="72"/>
      <c r="D92" s="72"/>
      <c r="E92" s="79"/>
      <c r="F92" s="72"/>
      <c r="G92" s="58"/>
      <c r="H92" s="2"/>
      <c r="I92" s="2"/>
      <c r="J92" s="2"/>
      <c r="K92" s="2"/>
      <c r="L92" s="2"/>
    </row>
    <row r="93" spans="1:12" ht="23.25" x14ac:dyDescent="0.5">
      <c r="A93" s="79"/>
      <c r="B93" s="72"/>
      <c r="C93" s="72"/>
      <c r="D93" s="72"/>
      <c r="E93" s="79"/>
      <c r="F93" s="72"/>
      <c r="G93" s="58"/>
      <c r="H93" s="2"/>
      <c r="I93" s="2"/>
      <c r="J93" s="2"/>
      <c r="K93" s="2"/>
      <c r="L93" s="2"/>
    </row>
    <row r="94" spans="1:12" ht="23.25" x14ac:dyDescent="0.5">
      <c r="A94" s="79"/>
      <c r="B94" s="72"/>
      <c r="C94" s="72"/>
      <c r="D94" s="72"/>
      <c r="E94" s="79"/>
      <c r="F94" s="72"/>
      <c r="G94" s="58"/>
      <c r="H94" s="2"/>
      <c r="I94" s="2"/>
      <c r="J94" s="2"/>
      <c r="K94" s="2"/>
      <c r="L94" s="2"/>
    </row>
    <row r="95" spans="1:12" ht="23.25" x14ac:dyDescent="0.5">
      <c r="A95" s="79"/>
      <c r="B95" s="72"/>
      <c r="C95" s="72"/>
      <c r="D95" s="72"/>
      <c r="E95" s="79"/>
      <c r="F95" s="72"/>
      <c r="G95" s="58"/>
      <c r="H95" s="2"/>
      <c r="I95" s="2"/>
      <c r="J95" s="2"/>
      <c r="K95" s="2"/>
      <c r="L95" s="2"/>
    </row>
    <row r="96" spans="1:12" ht="23.25" x14ac:dyDescent="0.45">
      <c r="A96" s="1" t="s">
        <v>96</v>
      </c>
      <c r="B96" s="1"/>
      <c r="C96" s="1"/>
      <c r="D96" s="1"/>
      <c r="E96" s="1"/>
      <c r="F96" s="1"/>
      <c r="G96" s="58"/>
      <c r="H96" s="21"/>
      <c r="I96" s="21"/>
      <c r="J96" s="21"/>
      <c r="K96" s="21"/>
      <c r="L96" s="2"/>
    </row>
    <row r="97" spans="1:12" ht="23.25" x14ac:dyDescent="0.45">
      <c r="A97" s="1"/>
      <c r="B97" s="1"/>
      <c r="C97" s="1"/>
      <c r="D97" s="1"/>
      <c r="E97" s="1"/>
      <c r="F97" s="1"/>
      <c r="G97" s="58"/>
      <c r="H97" s="2"/>
      <c r="I97" s="2"/>
      <c r="J97" s="2"/>
      <c r="K97" s="2"/>
      <c r="L97" s="2"/>
    </row>
    <row r="98" spans="1:12" ht="23.25" x14ac:dyDescent="0.5">
      <c r="A98" s="4" t="s">
        <v>2</v>
      </c>
      <c r="B98" s="4" t="s">
        <v>3</v>
      </c>
      <c r="C98" s="4" t="s">
        <v>4</v>
      </c>
      <c r="D98" s="4" t="s">
        <v>5</v>
      </c>
      <c r="E98" s="4" t="s">
        <v>6</v>
      </c>
      <c r="F98" s="4" t="s">
        <v>7</v>
      </c>
      <c r="G98" s="58"/>
      <c r="H98" s="2"/>
      <c r="I98" s="2"/>
      <c r="J98" s="2"/>
      <c r="K98" s="2"/>
      <c r="L98" s="2"/>
    </row>
    <row r="99" spans="1:12" ht="23.25" x14ac:dyDescent="0.5">
      <c r="A99" s="7"/>
      <c r="B99" s="7" t="str">
        <f>+B55</f>
        <v>ปี 2563</v>
      </c>
      <c r="C99" s="7"/>
      <c r="D99" s="7"/>
      <c r="E99" s="7" t="s">
        <v>9</v>
      </c>
      <c r="F99" s="7" t="s">
        <v>62</v>
      </c>
      <c r="G99" s="58"/>
      <c r="H99" s="2"/>
      <c r="I99" s="2"/>
      <c r="J99" s="2"/>
      <c r="K99" s="2"/>
      <c r="L99" s="2"/>
    </row>
    <row r="100" spans="1:12" ht="23.25" x14ac:dyDescent="0.5">
      <c r="A100" s="44" t="s">
        <v>97</v>
      </c>
      <c r="B100" s="56"/>
      <c r="C100" s="56"/>
      <c r="D100" s="56"/>
      <c r="E100" s="57"/>
      <c r="F100" s="56"/>
      <c r="G100" s="58"/>
      <c r="H100" s="2"/>
      <c r="I100" s="2"/>
      <c r="J100" s="2"/>
      <c r="K100" s="2"/>
      <c r="L100" s="21"/>
    </row>
    <row r="101" spans="1:12" ht="23.25" x14ac:dyDescent="0.5">
      <c r="A101" s="19" t="s">
        <v>98</v>
      </c>
      <c r="B101" s="60">
        <v>267000000</v>
      </c>
      <c r="C101" s="60">
        <f>[7]ประจำเดือนรวมเช็คไม่ต้องคีย์!BG89</f>
        <v>9693792.6999999993</v>
      </c>
      <c r="D101" s="60">
        <f>[7]ประจำเดือนรวมเช็คไม่ต้องคีย์!BG91</f>
        <v>70418972.890000001</v>
      </c>
      <c r="E101" s="61" t="str">
        <f>IF(D101&gt;B101,"+","-")</f>
        <v>-</v>
      </c>
      <c r="F101" s="60">
        <f>ABS(D101-B101)</f>
        <v>196581027.11000001</v>
      </c>
      <c r="G101" s="58"/>
      <c r="H101" s="2"/>
      <c r="I101" s="2"/>
      <c r="J101" s="2"/>
      <c r="K101" s="2"/>
      <c r="L101" s="2"/>
    </row>
    <row r="102" spans="1:12" ht="23.25" x14ac:dyDescent="0.5">
      <c r="A102" s="19" t="s">
        <v>99</v>
      </c>
      <c r="B102" s="60">
        <v>32965000</v>
      </c>
      <c r="C102" s="60">
        <f>[7]ประจำเดือนรวมเช็คไม่ต้องคีย์!BH89</f>
        <v>0</v>
      </c>
      <c r="D102" s="60">
        <f>[7]ประจำเดือนรวมเช็คไม่ต้องคีย์!BH91</f>
        <v>103740</v>
      </c>
      <c r="E102" s="61" t="str">
        <f>IF(D102&gt;B102,"+","-")</f>
        <v>-</v>
      </c>
      <c r="F102" s="60">
        <f>ABS(D102-B102)</f>
        <v>32861260</v>
      </c>
      <c r="G102" s="58"/>
      <c r="H102" s="2"/>
      <c r="I102" s="2"/>
      <c r="J102" s="2"/>
      <c r="K102" s="2"/>
      <c r="L102" s="2"/>
    </row>
    <row r="103" spans="1:12" ht="23.25" x14ac:dyDescent="0.5">
      <c r="A103" s="19" t="s">
        <v>100</v>
      </c>
      <c r="B103" s="60">
        <v>700000000</v>
      </c>
      <c r="C103" s="60">
        <f>[7]ประจำเดือนรวมเช็คไม่ต้องคีย์!BI89</f>
        <v>132491501.06</v>
      </c>
      <c r="D103" s="60">
        <f>[7]ประจำเดือนรวมเช็คไม่ต้องคีย์!BI91</f>
        <v>497714679.72000009</v>
      </c>
      <c r="E103" s="61" t="str">
        <f>IF(D103&gt;B103,"+","-")</f>
        <v>-</v>
      </c>
      <c r="F103" s="60">
        <f>ABS(D103-B103)</f>
        <v>202285320.27999991</v>
      </c>
      <c r="G103" s="58"/>
      <c r="H103" s="2"/>
      <c r="I103" s="2"/>
      <c r="J103" s="2"/>
      <c r="K103" s="2"/>
      <c r="L103" s="2"/>
    </row>
    <row r="104" spans="1:12" ht="23.25" x14ac:dyDescent="0.5">
      <c r="A104" s="19" t="s">
        <v>101</v>
      </c>
      <c r="B104" s="60">
        <v>35000</v>
      </c>
      <c r="C104" s="60">
        <f>[7]ประจำเดือนรวมเช็คไม่ต้องคีย์!BJ89</f>
        <v>0</v>
      </c>
      <c r="D104" s="60">
        <f>[7]ประจำเดือนรวมเช็คไม่ต้องคีย์!BJ91</f>
        <v>0</v>
      </c>
      <c r="E104" s="61" t="str">
        <f>IF(D104&gt;B104,"+","-")</f>
        <v>-</v>
      </c>
      <c r="F104" s="60">
        <f>ABS(D104-B104)</f>
        <v>35000</v>
      </c>
      <c r="G104" s="58"/>
      <c r="H104" s="2"/>
      <c r="I104" s="2"/>
      <c r="J104" s="2"/>
      <c r="K104" s="2"/>
      <c r="L104" s="2"/>
    </row>
    <row r="105" spans="1:12" ht="23.25" x14ac:dyDescent="0.5">
      <c r="A105" s="45" t="s">
        <v>102</v>
      </c>
      <c r="B105" s="68">
        <f>SUM(B101:B104)</f>
        <v>1000000000</v>
      </c>
      <c r="C105" s="68">
        <f>SUM(C101:C104)</f>
        <v>142185293.75999999</v>
      </c>
      <c r="D105" s="68">
        <f>SUM(D101:D104)</f>
        <v>568237392.61000013</v>
      </c>
      <c r="E105" s="69" t="str">
        <f>IF(D105&gt;B105,"+","-")</f>
        <v>-</v>
      </c>
      <c r="F105" s="68">
        <f>ABS(D105-B105)</f>
        <v>431762607.38999987</v>
      </c>
      <c r="G105" s="58"/>
      <c r="H105" s="2"/>
      <c r="I105" s="46"/>
      <c r="J105" s="2"/>
      <c r="K105" s="2"/>
      <c r="L105" s="2"/>
    </row>
    <row r="106" spans="1:12" ht="23.25" x14ac:dyDescent="0.5">
      <c r="A106" s="19" t="s">
        <v>103</v>
      </c>
      <c r="B106" s="82"/>
      <c r="C106" s="82"/>
      <c r="D106" s="82"/>
      <c r="E106" s="83"/>
      <c r="F106" s="82"/>
      <c r="G106" s="58"/>
      <c r="H106" s="2"/>
      <c r="I106" s="2"/>
      <c r="J106" s="2"/>
      <c r="K106" s="2"/>
      <c r="L106" s="2"/>
    </row>
    <row r="107" spans="1:12" ht="23.25" x14ac:dyDescent="0.5">
      <c r="A107" s="19" t="s">
        <v>104</v>
      </c>
      <c r="B107" s="60"/>
      <c r="C107" s="60"/>
      <c r="D107" s="60"/>
      <c r="E107" s="61"/>
      <c r="F107" s="60"/>
      <c r="G107" s="58"/>
      <c r="H107" s="2"/>
      <c r="I107" s="2"/>
      <c r="J107" s="2"/>
      <c r="K107" s="2"/>
      <c r="L107" s="2"/>
    </row>
    <row r="108" spans="1:12" ht="23.25" x14ac:dyDescent="0.5">
      <c r="A108" s="19" t="s">
        <v>105</v>
      </c>
      <c r="B108" s="60">
        <v>48300000</v>
      </c>
      <c r="C108" s="60">
        <f>[7]ประจำเดือนรวมเช็คไม่ต้องคีย์!BL89</f>
        <v>0</v>
      </c>
      <c r="D108" s="60">
        <f>[7]ประจำเดือนรวมเช็คไม่ต้องคีย์!BL91</f>
        <v>0</v>
      </c>
      <c r="E108" s="61" t="str">
        <f>IF(D108&gt;B108,"+","-")</f>
        <v>-</v>
      </c>
      <c r="F108" s="60">
        <f>ABS(D108-B108)</f>
        <v>48300000</v>
      </c>
      <c r="G108" s="58"/>
      <c r="H108" s="2"/>
      <c r="I108" s="2"/>
      <c r="J108" s="2"/>
      <c r="K108" s="2"/>
      <c r="L108" s="2"/>
    </row>
    <row r="109" spans="1:12" ht="23.25" x14ac:dyDescent="0.5">
      <c r="A109" s="19" t="s">
        <v>106</v>
      </c>
      <c r="B109" s="60">
        <v>1700000</v>
      </c>
      <c r="C109" s="60">
        <f>[7]ประจำเดือนรวมเช็คไม่ต้องคีย์!BM89</f>
        <v>0</v>
      </c>
      <c r="D109" s="60">
        <f>[7]ประจำเดือนรวมเช็คไม่ต้องคีย์!BM91</f>
        <v>0</v>
      </c>
      <c r="E109" s="61" t="str">
        <f>IF(D109&gt;B109,"+","-")</f>
        <v>-</v>
      </c>
      <c r="F109" s="60">
        <f>ABS(D109-B109)</f>
        <v>1700000</v>
      </c>
      <c r="G109" s="58"/>
      <c r="H109" s="2"/>
      <c r="I109" s="2"/>
      <c r="J109" s="2"/>
      <c r="K109" s="2"/>
      <c r="L109" s="2"/>
    </row>
    <row r="110" spans="1:12" ht="23.25" x14ac:dyDescent="0.5">
      <c r="A110" s="45" t="s">
        <v>107</v>
      </c>
      <c r="B110" s="56"/>
      <c r="C110" s="56"/>
      <c r="D110" s="56"/>
      <c r="E110" s="57"/>
      <c r="F110" s="56"/>
      <c r="G110" s="58"/>
      <c r="H110" s="2"/>
      <c r="I110" s="2"/>
      <c r="J110" s="2"/>
      <c r="K110" s="2"/>
      <c r="L110" s="2"/>
    </row>
    <row r="111" spans="1:12" ht="23.25" x14ac:dyDescent="0.5">
      <c r="A111" s="45" t="s">
        <v>108</v>
      </c>
      <c r="B111" s="77">
        <f>SUM(B108:B109)</f>
        <v>50000000</v>
      </c>
      <c r="C111" s="60">
        <f>SUM(C108:C109)</f>
        <v>0</v>
      </c>
      <c r="D111" s="77">
        <f>SUM(D108:D109)</f>
        <v>0</v>
      </c>
      <c r="E111" s="78" t="str">
        <f>IF(D111&gt;B111,"+","-")</f>
        <v>-</v>
      </c>
      <c r="F111" s="77">
        <f>SUM(F108:F109)</f>
        <v>50000000</v>
      </c>
      <c r="G111" s="58"/>
      <c r="H111" s="2"/>
      <c r="I111" s="2"/>
      <c r="J111" s="2"/>
      <c r="K111" s="2"/>
      <c r="L111" s="2"/>
    </row>
    <row r="112" spans="1:12" ht="23.25" x14ac:dyDescent="0.5">
      <c r="A112" s="19" t="s">
        <v>109</v>
      </c>
      <c r="B112" s="56"/>
      <c r="C112" s="56"/>
      <c r="D112" s="56"/>
      <c r="E112" s="57"/>
      <c r="F112" s="56"/>
      <c r="G112" s="58"/>
      <c r="H112" s="2"/>
      <c r="I112" s="2"/>
      <c r="J112" s="2"/>
      <c r="K112" s="2"/>
      <c r="L112" s="2"/>
    </row>
    <row r="113" spans="1:12" ht="23.25" x14ac:dyDescent="0.5">
      <c r="A113" s="19" t="s">
        <v>110</v>
      </c>
      <c r="B113" s="60">
        <v>350000000</v>
      </c>
      <c r="C113" s="60">
        <f>[7]ประจำเดือนรวมเช็คไม่ต้องคีย์!BO89</f>
        <v>785440.66</v>
      </c>
      <c r="D113" s="60">
        <f>[7]ประจำเดือนรวมเช็คไม่ต้องคีย์!BO91</f>
        <v>90338194.739999995</v>
      </c>
      <c r="E113" s="61" t="str">
        <f>IF(D113&gt;B113,"+","-")</f>
        <v>-</v>
      </c>
      <c r="F113" s="60">
        <f>ABS(D113-B113)</f>
        <v>259661805.25999999</v>
      </c>
      <c r="G113" s="58"/>
      <c r="H113" s="2"/>
      <c r="I113" s="2"/>
      <c r="J113" s="2"/>
      <c r="K113" s="2"/>
      <c r="L113" s="2"/>
    </row>
    <row r="114" spans="1:12" ht="23.25" x14ac:dyDescent="0.5">
      <c r="A114" s="19" t="s">
        <v>111</v>
      </c>
      <c r="B114" s="60">
        <v>30000000</v>
      </c>
      <c r="C114" s="60">
        <f>[7]ประจำเดือนรวมเช็คไม่ต้องคีย์!BP89</f>
        <v>750400</v>
      </c>
      <c r="D114" s="60">
        <f>[7]ประจำเดือนรวมเช็คไม่ต้องคีย์!BP91</f>
        <v>3670400</v>
      </c>
      <c r="E114" s="61" t="str">
        <f>IF(D114&gt;B114,"+","-")</f>
        <v>-</v>
      </c>
      <c r="F114" s="60">
        <f>ABS(D114-B114)</f>
        <v>26329600</v>
      </c>
      <c r="G114" s="58"/>
      <c r="H114" s="2"/>
      <c r="I114" s="2"/>
      <c r="J114" s="2"/>
      <c r="K114" s="2"/>
      <c r="L114" s="2"/>
    </row>
    <row r="115" spans="1:12" ht="23.25" x14ac:dyDescent="0.5">
      <c r="A115" s="19" t="s">
        <v>112</v>
      </c>
      <c r="B115" s="60">
        <v>920000000</v>
      </c>
      <c r="C115" s="60">
        <f>SUM([7]ประจำเดือนรวมเช็คไม่ต้องคีย์!BQ89:BY89)</f>
        <v>59761908.909999996</v>
      </c>
      <c r="D115" s="60">
        <f>SUM([7]ประจำเดือนรวมเช็คไม่ต้องคีย์!BQ91:BY91)</f>
        <v>276660633.8599999</v>
      </c>
      <c r="E115" s="61" t="str">
        <f>IF(D115&gt;B115,"+","-")</f>
        <v>-</v>
      </c>
      <c r="F115" s="60">
        <f>ABS(D115-B115)</f>
        <v>643339366.1400001</v>
      </c>
      <c r="G115" s="58"/>
      <c r="H115" s="2"/>
      <c r="I115" s="2"/>
      <c r="J115" s="2"/>
      <c r="K115" s="2"/>
      <c r="L115" s="2"/>
    </row>
    <row r="116" spans="1:12" ht="23.25" x14ac:dyDescent="0.5">
      <c r="A116" s="49" t="s">
        <v>113</v>
      </c>
      <c r="B116" s="68">
        <f>SUM(B113:B115)</f>
        <v>1300000000</v>
      </c>
      <c r="C116" s="68">
        <f>SUM(C113:C115)</f>
        <v>61297749.569999993</v>
      </c>
      <c r="D116" s="68">
        <f>SUM(D113:D115)</f>
        <v>370669228.5999999</v>
      </c>
      <c r="E116" s="69" t="str">
        <f>IF(D116&gt;B116,"+","-")</f>
        <v>-</v>
      </c>
      <c r="F116" s="68">
        <f>ABS(D116-B116)</f>
        <v>929330771.4000001</v>
      </c>
      <c r="G116" s="58"/>
      <c r="H116" s="2"/>
      <c r="I116" s="2"/>
      <c r="J116" s="2"/>
      <c r="K116" s="2"/>
      <c r="L116" s="2"/>
    </row>
    <row r="117" spans="1:12" ht="23.25" x14ac:dyDescent="0.5">
      <c r="A117" s="50" t="s">
        <v>114</v>
      </c>
      <c r="B117" s="68">
        <f>+B30+B88+B105+B111+B116</f>
        <v>83000000000</v>
      </c>
      <c r="C117" s="68">
        <f>+C30+C88+C105+C111+C116</f>
        <v>7319363736.4699993</v>
      </c>
      <c r="D117" s="68">
        <f>+D30+D88+D105+D111+D116</f>
        <v>38053581396.68</v>
      </c>
      <c r="E117" s="69" t="str">
        <f>IF(D117&gt;B117,"+","-")</f>
        <v>-</v>
      </c>
      <c r="F117" s="68">
        <f>ABS(D117-B117)</f>
        <v>44946418603.32</v>
      </c>
      <c r="G117" s="58"/>
      <c r="H117" s="2"/>
      <c r="I117" s="2"/>
      <c r="J117" s="2"/>
      <c r="K117" s="2"/>
      <c r="L117" s="2"/>
    </row>
    <row r="118" spans="1:12" ht="23.25" x14ac:dyDescent="0.5">
      <c r="A118" s="44" t="s">
        <v>115</v>
      </c>
      <c r="B118" s="56"/>
      <c r="C118" s="56"/>
      <c r="D118" s="56"/>
      <c r="E118" s="57"/>
      <c r="F118" s="56"/>
      <c r="G118" s="58"/>
      <c r="H118" s="2"/>
      <c r="I118" s="2"/>
      <c r="J118" s="2"/>
      <c r="K118" s="2"/>
      <c r="L118" s="2"/>
    </row>
    <row r="119" spans="1:12" ht="23.25" x14ac:dyDescent="0.5">
      <c r="A119" s="51" t="s">
        <v>116</v>
      </c>
      <c r="B119" s="77"/>
      <c r="C119" s="77">
        <f>+[7]ประจำเดือนรวมเช็คไม่ต้องคีย์!CA89</f>
        <v>0</v>
      </c>
      <c r="D119" s="77">
        <f>[7]ประจำเดือนรวมเช็คไม่ต้องคีย์!CA91</f>
        <v>0</v>
      </c>
      <c r="E119" s="61" t="str">
        <f>IF(D119&gt;B119,"+","-")</f>
        <v>-</v>
      </c>
      <c r="F119" s="60">
        <f>ABS(D119-B119)</f>
        <v>0</v>
      </c>
      <c r="G119" s="58"/>
      <c r="H119" s="2"/>
      <c r="I119" s="2"/>
      <c r="J119" s="2"/>
      <c r="K119" s="2"/>
      <c r="L119" s="2"/>
    </row>
    <row r="120" spans="1:12" ht="23.25" x14ac:dyDescent="0.5">
      <c r="A120" s="50" t="s">
        <v>117</v>
      </c>
      <c r="B120" s="68">
        <f>+B119</f>
        <v>0</v>
      </c>
      <c r="C120" s="68">
        <f>+C119</f>
        <v>0</v>
      </c>
      <c r="D120" s="68">
        <f>+D119</f>
        <v>0</v>
      </c>
      <c r="E120" s="69" t="str">
        <f>IF(D120&gt;B120,"+","-")</f>
        <v>-</v>
      </c>
      <c r="F120" s="68">
        <f>ABS(D120-B120)</f>
        <v>0</v>
      </c>
      <c r="G120" s="2"/>
      <c r="H120" s="2"/>
      <c r="I120" s="2"/>
      <c r="J120" s="2"/>
      <c r="K120" s="2"/>
      <c r="L120" s="2"/>
    </row>
    <row r="121" spans="1:12" ht="23.25" x14ac:dyDescent="0.5">
      <c r="A121" s="50" t="s">
        <v>118</v>
      </c>
      <c r="B121" s="68">
        <f>+B117+B120</f>
        <v>83000000000</v>
      </c>
      <c r="C121" s="68">
        <f>+C117+C120</f>
        <v>7319363736.4699993</v>
      </c>
      <c r="D121" s="68">
        <f>+D117+D120</f>
        <v>38053581396.68</v>
      </c>
      <c r="E121" s="69" t="str">
        <f>IF(D121&gt;B121,"+","-")</f>
        <v>-</v>
      </c>
      <c r="F121" s="68">
        <f>ABS(D121-B121)</f>
        <v>44946418603.32</v>
      </c>
      <c r="G121" s="2"/>
      <c r="H121" s="2"/>
      <c r="I121" s="2"/>
      <c r="J121" s="2"/>
      <c r="K121" s="2"/>
      <c r="L121" s="2"/>
    </row>
    <row r="122" spans="1:12" ht="23.25" x14ac:dyDescent="0.5">
      <c r="A122" s="5"/>
      <c r="B122" s="5"/>
      <c r="C122" s="5"/>
      <c r="D122" s="84"/>
      <c r="E122" s="5"/>
      <c r="F122" s="5"/>
      <c r="G122" s="2"/>
      <c r="H122" s="2"/>
      <c r="I122" s="2"/>
      <c r="J122" s="2"/>
      <c r="K122" s="2"/>
      <c r="L122" s="2"/>
    </row>
    <row r="123" spans="1:12" ht="23.25" x14ac:dyDescent="0.5">
      <c r="A123" s="53" t="s">
        <v>119</v>
      </c>
    </row>
  </sheetData>
  <mergeCells count="9">
    <mergeCell ref="A53:F53"/>
    <mergeCell ref="A96:F96"/>
    <mergeCell ref="A97:F97"/>
    <mergeCell ref="A1:F1"/>
    <mergeCell ref="A2:F2"/>
    <mergeCell ref="H2:K2"/>
    <mergeCell ref="A3:F3"/>
    <mergeCell ref="H3:K3"/>
    <mergeCell ref="A52:F5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Views>
    <sheetView topLeftCell="A112" workbookViewId="0">
      <selection activeCell="A123" sqref="A123"/>
    </sheetView>
  </sheetViews>
  <sheetFormatPr defaultRowHeight="14.25" x14ac:dyDescent="0.2"/>
  <cols>
    <col min="1" max="1" width="44.25" bestFit="1" customWidth="1"/>
    <col min="2" max="2" width="15.125" bestFit="1" customWidth="1"/>
    <col min="3" max="3" width="14.25" bestFit="1" customWidth="1"/>
    <col min="4" max="4" width="15.125" bestFit="1" customWidth="1"/>
    <col min="5" max="5" width="3.125" bestFit="1" customWidth="1"/>
    <col min="6" max="6" width="15.125" bestFit="1" customWidth="1"/>
    <col min="8" max="8" width="7.125" bestFit="1" customWidth="1"/>
    <col min="9" max="9" width="13.5" bestFit="1" customWidth="1"/>
    <col min="10" max="11" width="11.625" bestFit="1" customWidth="1"/>
  </cols>
  <sheetData>
    <row r="1" spans="1:12" ht="23.25" x14ac:dyDescent="0.4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</row>
    <row r="2" spans="1:12" ht="23.25" x14ac:dyDescent="0.45">
      <c r="A2" s="3">
        <f>[8]ประจำเดือนรวมเช็คไม่ต้องคีย์!A2</f>
        <v>43922</v>
      </c>
      <c r="B2" s="1"/>
      <c r="C2" s="1"/>
      <c r="D2" s="1"/>
      <c r="E2" s="1"/>
      <c r="F2" s="1"/>
      <c r="G2" s="2"/>
      <c r="H2" s="1" t="s">
        <v>1</v>
      </c>
      <c r="I2" s="1"/>
      <c r="J2" s="1"/>
      <c r="K2" s="1"/>
      <c r="L2" s="2"/>
    </row>
    <row r="3" spans="1:12" ht="23.25" x14ac:dyDescent="0.45">
      <c r="A3" s="1"/>
      <c r="B3" s="1"/>
      <c r="C3" s="1"/>
      <c r="D3" s="1"/>
      <c r="E3" s="1"/>
      <c r="F3" s="1"/>
      <c r="G3" s="2"/>
      <c r="H3" s="3">
        <f>A2</f>
        <v>43922</v>
      </c>
      <c r="I3" s="1"/>
      <c r="J3" s="1"/>
      <c r="K3" s="1"/>
      <c r="L3" s="2"/>
    </row>
    <row r="4" spans="1:12" ht="23.25" x14ac:dyDescent="0.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2"/>
      <c r="H4" s="5"/>
      <c r="I4" s="5"/>
      <c r="J4" s="6"/>
      <c r="K4" s="6"/>
      <c r="L4" s="2"/>
    </row>
    <row r="5" spans="1:12" ht="23.25" x14ac:dyDescent="0.5">
      <c r="A5" s="7"/>
      <c r="B5" s="7" t="s">
        <v>8</v>
      </c>
      <c r="C5" s="7"/>
      <c r="D5" s="7"/>
      <c r="E5" s="7" t="s">
        <v>9</v>
      </c>
      <c r="F5" s="7" t="s">
        <v>10</v>
      </c>
      <c r="G5" s="2"/>
      <c r="H5" s="54" t="s">
        <v>11</v>
      </c>
      <c r="I5" s="54" t="s">
        <v>12</v>
      </c>
      <c r="J5" s="55" t="s">
        <v>4</v>
      </c>
      <c r="K5" s="54" t="s">
        <v>5</v>
      </c>
      <c r="L5" s="2"/>
    </row>
    <row r="6" spans="1:12" ht="23.25" x14ac:dyDescent="0.5">
      <c r="A6" s="56" t="s">
        <v>13</v>
      </c>
      <c r="B6" s="56"/>
      <c r="C6" s="56"/>
      <c r="D6" s="56"/>
      <c r="E6" s="57"/>
      <c r="F6" s="56"/>
      <c r="G6" s="58"/>
      <c r="H6" s="4">
        <v>1</v>
      </c>
      <c r="I6" s="56" t="s">
        <v>14</v>
      </c>
      <c r="J6" s="59">
        <f>+[8]ประจำเดือนรวมเช็คไม่ต้องคีย์!BQ89</f>
        <v>523759095.13999999</v>
      </c>
      <c r="K6" s="59">
        <f>+[8]ประจำเดือนรวมเช็คไม่ต้องคีย์!BQ91</f>
        <v>770197553.61000001</v>
      </c>
      <c r="L6" s="2"/>
    </row>
    <row r="7" spans="1:12" ht="23.25" x14ac:dyDescent="0.5">
      <c r="A7" s="60" t="s">
        <v>15</v>
      </c>
      <c r="B7" s="60"/>
      <c r="C7" s="60"/>
      <c r="D7" s="60"/>
      <c r="E7" s="61"/>
      <c r="F7" s="60"/>
      <c r="G7" s="58"/>
      <c r="H7" s="16">
        <v>2</v>
      </c>
      <c r="I7" s="60" t="s">
        <v>16</v>
      </c>
      <c r="J7" s="62">
        <f>[8]ประจำเดือนรวมเช็คไม่ต้องคีย์!BR89</f>
        <v>1823295.43</v>
      </c>
      <c r="K7" s="62">
        <f>+[8]ประจำเดือนรวมเช็คไม่ต้องคีย์!BR91</f>
        <v>6637739.3699999992</v>
      </c>
      <c r="L7" s="2"/>
    </row>
    <row r="8" spans="1:12" ht="23.25" x14ac:dyDescent="0.5">
      <c r="A8" s="60" t="s">
        <v>17</v>
      </c>
      <c r="B8" s="60"/>
      <c r="C8" s="60"/>
      <c r="D8" s="60"/>
      <c r="E8" s="61"/>
      <c r="F8" s="60"/>
      <c r="G8" s="58"/>
      <c r="H8" s="16">
        <v>3</v>
      </c>
      <c r="I8" s="60" t="s">
        <v>18</v>
      </c>
      <c r="J8" s="62">
        <f>[8]ประจำเดือนรวมเช็คไม่ต้องคีย์!BS89</f>
        <v>346660</v>
      </c>
      <c r="K8" s="62">
        <f>+[8]ประจำเดือนรวมเช็คไม่ต้องคีย์!BS91</f>
        <v>11874224.699999999</v>
      </c>
      <c r="L8" s="2"/>
    </row>
    <row r="9" spans="1:12" ht="23.25" x14ac:dyDescent="0.5">
      <c r="A9" s="60"/>
      <c r="B9" s="63"/>
      <c r="C9" s="60"/>
      <c r="D9" s="60"/>
      <c r="E9" s="61"/>
      <c r="F9" s="60"/>
      <c r="G9" s="58"/>
      <c r="H9" s="16">
        <v>4</v>
      </c>
      <c r="I9" s="60" t="s">
        <v>19</v>
      </c>
      <c r="J9" s="62">
        <f>[8]ประจำเดือนรวมเช็คไม่ต้องคีย์!BT89</f>
        <v>7962185.6800000006</v>
      </c>
      <c r="K9" s="62">
        <f>+[8]ประจำเดือนรวมเช็คไม่ต้องคีย์!BT91</f>
        <v>21842352.430000003</v>
      </c>
      <c r="L9" s="2"/>
    </row>
    <row r="10" spans="1:12" ht="23.25" x14ac:dyDescent="0.5">
      <c r="A10" s="60" t="s">
        <v>20</v>
      </c>
      <c r="B10" s="60">
        <v>9000000</v>
      </c>
      <c r="C10" s="60">
        <f>[8]ประจำเดือนรวมเช็คไม่ต้องคีย์!B89</f>
        <v>446162.13999999996</v>
      </c>
      <c r="D10" s="60">
        <f>[8]ประจำเดือนรวมเช็คไม่ต้องคีย์!B91</f>
        <v>11184081.629999999</v>
      </c>
      <c r="E10" s="61" t="str">
        <f>IF(D10&gt;B10,"+","-")</f>
        <v>+</v>
      </c>
      <c r="F10" s="60">
        <f>ABS(D10-B10)</f>
        <v>2184081.629999999</v>
      </c>
      <c r="G10" s="58"/>
      <c r="H10" s="16"/>
      <c r="I10" s="60"/>
      <c r="J10" s="62"/>
      <c r="K10" s="62"/>
      <c r="L10" s="2"/>
    </row>
    <row r="11" spans="1:12" ht="23.25" x14ac:dyDescent="0.5">
      <c r="A11" s="60" t="s">
        <v>21</v>
      </c>
      <c r="B11" s="60">
        <v>600000000</v>
      </c>
      <c r="C11" s="60">
        <f>[8]ประจำเดือนรวมเช็คไม่ต้องคีย์!C89</f>
        <v>47047078.139999993</v>
      </c>
      <c r="D11" s="60">
        <f>[8]ประจำเดือนรวมเช็คไม่ต้องคีย์!C91</f>
        <v>1305128293.7099998</v>
      </c>
      <c r="E11" s="61" t="str">
        <f t="shared" ref="E11:E17" si="0">IF(D11&gt;B11,"+","-")</f>
        <v>+</v>
      </c>
      <c r="F11" s="60">
        <f t="shared" ref="F11:F17" si="1">ABS(D11-B11)</f>
        <v>705128293.7099998</v>
      </c>
      <c r="G11" s="58"/>
      <c r="H11" s="19"/>
      <c r="I11" s="20"/>
      <c r="J11" s="20"/>
      <c r="K11" s="20"/>
      <c r="L11" s="21"/>
    </row>
    <row r="12" spans="1:12" ht="23.25" x14ac:dyDescent="0.5">
      <c r="A12" s="60" t="s">
        <v>22</v>
      </c>
      <c r="B12" s="60">
        <v>1000000000</v>
      </c>
      <c r="C12" s="60">
        <f>[8]ประจำเดือนรวมเช็คไม่ต้องคีย์!D89</f>
        <v>173709491.14999998</v>
      </c>
      <c r="D12" s="60">
        <f>[8]ประจำเดือนรวมเช็คไม่ต้องคีย์!D91</f>
        <v>575797153.91000009</v>
      </c>
      <c r="E12" s="61" t="str">
        <f t="shared" si="0"/>
        <v>-</v>
      </c>
      <c r="F12" s="60">
        <f t="shared" si="1"/>
        <v>424202846.08999991</v>
      </c>
      <c r="G12" s="58"/>
      <c r="H12" s="16"/>
      <c r="I12" s="60"/>
      <c r="J12" s="62"/>
      <c r="K12" s="62"/>
      <c r="L12" s="2"/>
    </row>
    <row r="13" spans="1:12" ht="23.25" x14ac:dyDescent="0.5">
      <c r="A13" s="60" t="s">
        <v>23</v>
      </c>
      <c r="B13" s="60">
        <v>1000000</v>
      </c>
      <c r="C13" s="60">
        <f>[8]ประจำเดือนรวมเช็คไม่ต้องคีย์!E89</f>
        <v>62302</v>
      </c>
      <c r="D13" s="60">
        <f>[8]ประจำเดือนรวมเช็คไม่ต้องคีย์!E91</f>
        <v>471164</v>
      </c>
      <c r="E13" s="61" t="str">
        <f t="shared" si="0"/>
        <v>-</v>
      </c>
      <c r="F13" s="60">
        <f t="shared" si="1"/>
        <v>528836</v>
      </c>
      <c r="G13" s="58"/>
      <c r="H13" s="7"/>
      <c r="I13" s="60"/>
      <c r="J13" s="62"/>
      <c r="K13" s="62"/>
      <c r="L13" s="2"/>
    </row>
    <row r="14" spans="1:12" ht="24" thickBot="1" x14ac:dyDescent="0.55000000000000004">
      <c r="A14" s="60" t="s">
        <v>24</v>
      </c>
      <c r="B14" s="60">
        <v>240000000</v>
      </c>
      <c r="C14" s="60">
        <f>[8]ประจำเดือนรวมเช็คไม่ต้องคีย์!F89</f>
        <v>15938534.219999999</v>
      </c>
      <c r="D14" s="60">
        <f>[8]ประจำเดือนรวมเช็คไม่ต้องคีย์!F91</f>
        <v>122466896.22</v>
      </c>
      <c r="E14" s="61" t="str">
        <f t="shared" si="0"/>
        <v>-</v>
      </c>
      <c r="F14" s="60">
        <f t="shared" si="1"/>
        <v>117533103.78</v>
      </c>
      <c r="G14" s="58"/>
      <c r="H14" s="64"/>
      <c r="I14" s="65" t="s">
        <v>25</v>
      </c>
      <c r="J14" s="66">
        <f>SUM(J6:J13)</f>
        <v>533891236.25</v>
      </c>
      <c r="K14" s="66">
        <f>SUM(K6:K13)</f>
        <v>810551870.11000001</v>
      </c>
      <c r="L14" s="21"/>
    </row>
    <row r="15" spans="1:12" ht="24" thickTop="1" x14ac:dyDescent="0.5">
      <c r="A15" s="60" t="s">
        <v>26</v>
      </c>
      <c r="B15" s="60">
        <v>50000000</v>
      </c>
      <c r="C15" s="60">
        <f>[8]ประจำเดือนรวมเช็คไม่ต้องคีย์!G89</f>
        <v>0</v>
      </c>
      <c r="D15" s="60">
        <f>[8]ประจำเดือนรวมเช็คไม่ต้องคีย์!G91</f>
        <v>9589949.75</v>
      </c>
      <c r="E15" s="61" t="str">
        <f t="shared" si="0"/>
        <v>-</v>
      </c>
      <c r="F15" s="60">
        <f t="shared" si="1"/>
        <v>40410050.25</v>
      </c>
      <c r="G15" s="58"/>
      <c r="H15" s="2"/>
      <c r="I15" s="2"/>
      <c r="J15" s="2"/>
      <c r="K15" s="2"/>
      <c r="L15" s="2"/>
    </row>
    <row r="16" spans="1:12" ht="23.25" x14ac:dyDescent="0.5">
      <c r="A16" s="60" t="s">
        <v>27</v>
      </c>
      <c r="B16" s="67">
        <v>14000000000</v>
      </c>
      <c r="C16" s="60">
        <f>[8]ประจำเดือนรวมเช็คไม่ต้องคีย์!H89</f>
        <v>0</v>
      </c>
      <c r="D16" s="60">
        <f>[8]ประจำเดือนรวมเช็คไม่ต้องคีย์!H89</f>
        <v>0</v>
      </c>
      <c r="E16" s="61" t="str">
        <f>IF(D16&gt;B16,"+","-")</f>
        <v>-</v>
      </c>
      <c r="F16" s="60">
        <f>ABS(D16-B16)</f>
        <v>14000000000</v>
      </c>
      <c r="G16" s="58"/>
      <c r="H16" s="21"/>
      <c r="I16" s="21"/>
      <c r="J16" s="2"/>
      <c r="K16" s="58"/>
      <c r="L16" s="2"/>
    </row>
    <row r="17" spans="1:12" ht="23.25" x14ac:dyDescent="0.5">
      <c r="A17" s="60" t="s">
        <v>28</v>
      </c>
      <c r="B17" s="68">
        <f>SUM(B9:B16)</f>
        <v>15900000000</v>
      </c>
      <c r="C17" s="68">
        <f>SUM(C9:C16)</f>
        <v>237203567.64999998</v>
      </c>
      <c r="D17" s="68">
        <f>SUM(D9:D16)</f>
        <v>2024637539.22</v>
      </c>
      <c r="E17" s="69" t="str">
        <f t="shared" si="0"/>
        <v>-</v>
      </c>
      <c r="F17" s="68">
        <f t="shared" si="1"/>
        <v>13875362460.780001</v>
      </c>
      <c r="G17" s="58"/>
      <c r="H17" s="5"/>
      <c r="I17" s="2"/>
      <c r="J17" s="2"/>
      <c r="K17" s="2"/>
      <c r="L17" s="2"/>
    </row>
    <row r="18" spans="1:12" ht="23.25" x14ac:dyDescent="0.5">
      <c r="A18" s="60" t="s">
        <v>29</v>
      </c>
      <c r="B18" s="56"/>
      <c r="C18" s="56"/>
      <c r="D18" s="56"/>
      <c r="E18" s="57"/>
      <c r="F18" s="56"/>
      <c r="G18" s="58"/>
      <c r="H18" s="5"/>
      <c r="I18" s="2"/>
      <c r="J18" s="2"/>
      <c r="K18" s="2"/>
      <c r="L18" s="2"/>
    </row>
    <row r="19" spans="1:12" ht="23.25" x14ac:dyDescent="0.5">
      <c r="A19" s="60" t="s">
        <v>30</v>
      </c>
      <c r="B19" s="63">
        <v>27700000000</v>
      </c>
      <c r="C19" s="60">
        <f>[8]ประจำเดือนรวมเช็คไม่ต้องคีย์!I89</f>
        <v>913619824.14999998</v>
      </c>
      <c r="D19" s="60">
        <f>[8]ประจำเดือนรวมเช็คไม่ต้องคีย์!I91</f>
        <v>15158321348.25</v>
      </c>
      <c r="E19" s="61" t="str">
        <f t="shared" ref="E19:E29" si="2">IF(D19&gt;B19,"+","-")</f>
        <v>-</v>
      </c>
      <c r="F19" s="60">
        <f t="shared" ref="F19:F29" si="3">ABS(D19-B19)</f>
        <v>12541678651.75</v>
      </c>
      <c r="G19" s="58"/>
      <c r="H19" s="5"/>
      <c r="I19" s="2"/>
      <c r="J19" s="2"/>
      <c r="K19" s="2"/>
      <c r="L19" s="21"/>
    </row>
    <row r="20" spans="1:12" ht="23.25" x14ac:dyDescent="0.5">
      <c r="A20" s="60" t="s">
        <v>31</v>
      </c>
      <c r="B20" s="63">
        <v>13400000000</v>
      </c>
      <c r="C20" s="60">
        <f>[8]ประจำเดือนรวมเช็คไม่ต้องคีย์!J89</f>
        <v>1674851143.7800002</v>
      </c>
      <c r="D20" s="60">
        <f>[8]ประจำเดือนรวมเช็คไม่ต้องคีย์!J91</f>
        <v>9156845393.4400005</v>
      </c>
      <c r="E20" s="70" t="str">
        <f t="shared" si="2"/>
        <v>-</v>
      </c>
      <c r="F20" s="60">
        <f t="shared" si="3"/>
        <v>4243154606.5599995</v>
      </c>
      <c r="G20" s="58"/>
      <c r="H20" s="2"/>
      <c r="I20" s="2"/>
      <c r="J20" s="2"/>
      <c r="K20" s="2"/>
      <c r="L20" s="29"/>
    </row>
    <row r="21" spans="1:12" ht="23.25" x14ac:dyDescent="0.5">
      <c r="A21" s="60" t="s">
        <v>32</v>
      </c>
      <c r="B21" s="63">
        <v>0</v>
      </c>
      <c r="C21" s="60">
        <f>[8]ประจำเดือนรวมเช็คไม่ต้องคีย์!K89</f>
        <v>0</v>
      </c>
      <c r="D21" s="60">
        <f>[8]ประจำเดือนรวมเช็คไม่ต้องคีย์!K91</f>
        <v>0</v>
      </c>
      <c r="E21" s="61" t="str">
        <f t="shared" si="2"/>
        <v>-</v>
      </c>
      <c r="F21" s="60">
        <f t="shared" si="3"/>
        <v>0</v>
      </c>
      <c r="G21" s="58"/>
      <c r="H21" s="30"/>
      <c r="I21" s="30"/>
      <c r="J21" s="30"/>
      <c r="K21" s="30"/>
      <c r="L21" s="29"/>
    </row>
    <row r="22" spans="1:12" ht="23.25" x14ac:dyDescent="0.5">
      <c r="A22" s="60" t="s">
        <v>33</v>
      </c>
      <c r="B22" s="63">
        <v>4400000000</v>
      </c>
      <c r="C22" s="60">
        <f>[8]ประจำเดือนรวมเช็คไม่ต้องคีย์!L89</f>
        <v>0</v>
      </c>
      <c r="D22" s="60">
        <f>[8]ประจำเดือนรวมเช็คไม่ต้องคีย์!L91</f>
        <v>2457299964.9400001</v>
      </c>
      <c r="E22" s="61" t="str">
        <f t="shared" si="2"/>
        <v>-</v>
      </c>
      <c r="F22" s="60">
        <f t="shared" si="3"/>
        <v>1942700035.0599999</v>
      </c>
      <c r="G22" s="58"/>
      <c r="H22" s="2"/>
      <c r="I22" s="2"/>
      <c r="J22" s="2"/>
      <c r="K22" s="2"/>
      <c r="L22" s="29"/>
    </row>
    <row r="23" spans="1:12" ht="23.25" x14ac:dyDescent="0.5">
      <c r="A23" s="60" t="s">
        <v>34</v>
      </c>
      <c r="B23" s="71">
        <v>13200000000</v>
      </c>
      <c r="C23" s="60">
        <f>[8]ประจำเดือนรวมเช็คไม่ต้องคีย์!M89</f>
        <v>0</v>
      </c>
      <c r="D23" s="72">
        <f>[8]ประจำเดือนรวมเช็คไม่ต้องคีย์!M91</f>
        <v>8505897189</v>
      </c>
      <c r="E23" s="61" t="str">
        <f t="shared" si="2"/>
        <v>-</v>
      </c>
      <c r="F23" s="73">
        <f t="shared" si="3"/>
        <v>4694102811</v>
      </c>
      <c r="G23" s="58"/>
      <c r="H23" s="2"/>
      <c r="I23" s="2"/>
      <c r="J23" s="2"/>
      <c r="K23" s="2"/>
      <c r="L23" s="29"/>
    </row>
    <row r="24" spans="1:12" ht="23.25" x14ac:dyDescent="0.5">
      <c r="A24" s="19" t="s">
        <v>35</v>
      </c>
      <c r="B24" s="71"/>
      <c r="C24" s="60"/>
      <c r="D24" s="72"/>
      <c r="E24" s="61"/>
      <c r="F24" s="73"/>
      <c r="G24" s="74"/>
      <c r="H24" s="21"/>
      <c r="I24" s="21"/>
      <c r="J24" s="21"/>
      <c r="K24" s="21"/>
      <c r="L24" s="35"/>
    </row>
    <row r="25" spans="1:12" ht="23.25" x14ac:dyDescent="0.5">
      <c r="A25" s="60" t="s">
        <v>36</v>
      </c>
      <c r="B25" s="63">
        <v>3670000000</v>
      </c>
      <c r="C25" s="60">
        <f>[8]ประจำเดือนรวมเช็คไม่ต้องคีย์!N89</f>
        <v>101992972.96999998</v>
      </c>
      <c r="D25" s="60">
        <f>[8]ประจำเดือนรวมเช็คไม่ต้องคีย์!N91</f>
        <v>2061145155.1900001</v>
      </c>
      <c r="E25" s="61" t="str">
        <f>IF(D25&gt;B25,"+","-")</f>
        <v>-</v>
      </c>
      <c r="F25" s="60">
        <f>ABS(D25-B25)</f>
        <v>1608854844.8099999</v>
      </c>
      <c r="G25" s="58"/>
      <c r="H25" s="2"/>
      <c r="I25" s="2"/>
      <c r="J25" s="2"/>
      <c r="K25" s="2"/>
      <c r="L25" s="2"/>
    </row>
    <row r="26" spans="1:12" ht="23.25" x14ac:dyDescent="0.5">
      <c r="A26" s="60" t="s">
        <v>37</v>
      </c>
      <c r="B26" s="60">
        <v>4600000</v>
      </c>
      <c r="C26" s="60">
        <f>[8]ประจำเดือนรวมเช็คไม่ต้องคีย์!O89</f>
        <v>0</v>
      </c>
      <c r="D26" s="60">
        <f>[8]ประจำเดือนรวมเช็คไม่ต้องคีย์!O91</f>
        <v>4658992.5</v>
      </c>
      <c r="E26" s="61" t="str">
        <f>IF(D26&gt;B26,"+","-")</f>
        <v>+</v>
      </c>
      <c r="F26" s="60">
        <f>ABS(D26-B26)</f>
        <v>58992.5</v>
      </c>
      <c r="G26" s="58"/>
      <c r="H26" s="2"/>
      <c r="I26" s="2"/>
      <c r="J26" s="2"/>
      <c r="K26" s="2"/>
      <c r="L26" s="2"/>
    </row>
    <row r="27" spans="1:12" ht="23.25" x14ac:dyDescent="0.5">
      <c r="A27" s="60" t="s">
        <v>38</v>
      </c>
      <c r="B27" s="60">
        <v>400000</v>
      </c>
      <c r="C27" s="60">
        <f>[8]ประจำเดือนรวมเช็คไม่ต้องคีย์!P89</f>
        <v>2480</v>
      </c>
      <c r="D27" s="60">
        <f>[8]ประจำเดือนรวมเช็คไม่ต้องคีย์!P91</f>
        <v>142030</v>
      </c>
      <c r="E27" s="61" t="str">
        <f>IF(D27&gt;B27,"+","-")</f>
        <v>-</v>
      </c>
      <c r="F27" s="60">
        <f>ABS(D27-B27)</f>
        <v>257970</v>
      </c>
      <c r="G27" s="58"/>
      <c r="H27" s="2"/>
      <c r="I27" s="2"/>
      <c r="J27" s="2"/>
      <c r="K27" s="2"/>
      <c r="L27" s="2"/>
    </row>
    <row r="28" spans="1:12" ht="23.25" x14ac:dyDescent="0.5">
      <c r="A28" s="60" t="s">
        <v>39</v>
      </c>
      <c r="B28" s="60">
        <v>125000000</v>
      </c>
      <c r="C28" s="60">
        <f>[8]ประจำเดือนรวมเช็คไม่ต้องคีย์!Q89</f>
        <v>8253276.9100000001</v>
      </c>
      <c r="D28" s="60">
        <f>[8]ประจำเดือนรวมเช็คไม่ต้องคีย์!Q91</f>
        <v>69361725.659999996</v>
      </c>
      <c r="E28" s="61" t="str">
        <f>IF(D28&gt;B28,"+","-")</f>
        <v>-</v>
      </c>
      <c r="F28" s="60">
        <f>ABS(D28-B28)</f>
        <v>55638274.340000004</v>
      </c>
      <c r="G28" s="58"/>
      <c r="H28" s="2"/>
      <c r="I28" s="2"/>
      <c r="J28" s="2"/>
      <c r="K28" s="2"/>
      <c r="L28" s="2"/>
    </row>
    <row r="29" spans="1:12" ht="23.25" x14ac:dyDescent="0.5">
      <c r="A29" s="60" t="s">
        <v>40</v>
      </c>
      <c r="B29" s="75">
        <f>SUM(B19:B28)</f>
        <v>62500000000</v>
      </c>
      <c r="C29" s="75">
        <f>SUM(C19:C28)</f>
        <v>2698719697.8099999</v>
      </c>
      <c r="D29" s="75">
        <f>SUM(D19:D28)</f>
        <v>37413671798.980011</v>
      </c>
      <c r="E29" s="69" t="str">
        <f t="shared" si="2"/>
        <v>-</v>
      </c>
      <c r="F29" s="68">
        <f t="shared" si="3"/>
        <v>25086328201.019989</v>
      </c>
      <c r="G29" s="58"/>
      <c r="H29" s="2"/>
      <c r="I29" s="2"/>
      <c r="J29" s="2"/>
      <c r="K29" s="2"/>
      <c r="L29" s="2"/>
    </row>
    <row r="30" spans="1:12" ht="23.25" x14ac:dyDescent="0.5">
      <c r="A30" s="76" t="s">
        <v>41</v>
      </c>
      <c r="B30" s="77">
        <f>+B17+B29</f>
        <v>78400000000</v>
      </c>
      <c r="C30" s="77">
        <f>+C17+C29</f>
        <v>2935923265.46</v>
      </c>
      <c r="D30" s="77">
        <f>+D17+D29</f>
        <v>39438309338.200012</v>
      </c>
      <c r="E30" s="78" t="str">
        <f>IF(D30&gt;B30,"+","-")</f>
        <v>-</v>
      </c>
      <c r="F30" s="77">
        <f>ABS(D30-B30)</f>
        <v>38961690661.799988</v>
      </c>
      <c r="G30" s="58"/>
      <c r="H30" s="2"/>
      <c r="I30" s="2"/>
      <c r="J30" s="2"/>
      <c r="K30" s="2"/>
      <c r="L30" s="2"/>
    </row>
    <row r="31" spans="1:12" ht="23.25" x14ac:dyDescent="0.5">
      <c r="A31" s="60" t="s">
        <v>42</v>
      </c>
      <c r="B31" s="56"/>
      <c r="C31" s="56"/>
      <c r="D31" s="56"/>
      <c r="E31" s="57"/>
      <c r="F31" s="56"/>
      <c r="G31" s="58"/>
      <c r="H31" s="2"/>
      <c r="I31" s="2"/>
      <c r="J31" s="2"/>
      <c r="K31" s="2"/>
      <c r="L31" s="2"/>
    </row>
    <row r="32" spans="1:12" ht="23.25" x14ac:dyDescent="0.5">
      <c r="A32" s="60" t="s">
        <v>43</v>
      </c>
      <c r="B32" s="60"/>
      <c r="C32" s="60"/>
      <c r="D32" s="60"/>
      <c r="E32" s="61"/>
      <c r="F32" s="60"/>
      <c r="G32" s="58"/>
      <c r="H32" s="2"/>
      <c r="I32" s="2"/>
      <c r="J32" s="2"/>
      <c r="K32" s="2"/>
      <c r="L32" s="2"/>
    </row>
    <row r="33" spans="1:12" ht="23.25" x14ac:dyDescent="0.5">
      <c r="A33" s="60" t="s">
        <v>44</v>
      </c>
      <c r="B33" s="60">
        <v>1700000000</v>
      </c>
      <c r="C33" s="60">
        <f>[8]ประจำเดือนรวมเช็คไม่ต้องคีย์!S89</f>
        <v>45862240</v>
      </c>
      <c r="D33" s="60">
        <f>[8]ประจำเดือนรวมเช็คไม่ต้องคีย์!S91</f>
        <v>345636788.53999996</v>
      </c>
      <c r="E33" s="61" t="str">
        <f t="shared" ref="E33:E39" si="4">IF(D33&gt;B33,"+","-")</f>
        <v>-</v>
      </c>
      <c r="F33" s="60">
        <f t="shared" ref="F33:F39" si="5">ABS(D33-B33)</f>
        <v>1354363211.46</v>
      </c>
      <c r="G33" s="58"/>
      <c r="H33" s="46"/>
      <c r="I33" s="2"/>
      <c r="J33" s="2"/>
      <c r="K33" s="2"/>
      <c r="L33" s="21"/>
    </row>
    <row r="34" spans="1:12" ht="23.25" x14ac:dyDescent="0.5">
      <c r="A34" s="60" t="s">
        <v>45</v>
      </c>
      <c r="B34" s="60">
        <v>39800000</v>
      </c>
      <c r="C34" s="60">
        <f>[8]ประจำเดือนรวมเช็คไม่ต้องคีย์!T89</f>
        <v>2675440</v>
      </c>
      <c r="D34" s="60">
        <f>[8]ประจำเดือนรวมเช็คไม่ต้องคีย์!T91</f>
        <v>21283330</v>
      </c>
      <c r="E34" s="61" t="str">
        <f t="shared" si="4"/>
        <v>-</v>
      </c>
      <c r="F34" s="60">
        <f t="shared" si="5"/>
        <v>18516670</v>
      </c>
      <c r="G34" s="58"/>
      <c r="H34" s="2"/>
      <c r="I34" s="2"/>
      <c r="J34" s="2"/>
      <c r="K34" s="2"/>
      <c r="L34" s="2"/>
    </row>
    <row r="35" spans="1:12" ht="23.25" x14ac:dyDescent="0.5">
      <c r="A35" s="60" t="s">
        <v>46</v>
      </c>
      <c r="B35" s="60">
        <v>60000000</v>
      </c>
      <c r="C35" s="60">
        <f>[8]ประจำเดือนรวมเช็คไม่ต้องคีย์!U89</f>
        <v>2356006</v>
      </c>
      <c r="D35" s="60">
        <f>[8]ประจำเดือนรวมเช็คไม่ต้องคีย์!U91</f>
        <v>25524036.390000001</v>
      </c>
      <c r="E35" s="61" t="str">
        <f t="shared" si="4"/>
        <v>-</v>
      </c>
      <c r="F35" s="60">
        <f t="shared" si="5"/>
        <v>34475963.609999999</v>
      </c>
      <c r="G35" s="58"/>
      <c r="H35" s="2"/>
      <c r="I35" s="2"/>
      <c r="J35" s="2"/>
      <c r="K35" s="2"/>
      <c r="L35" s="2"/>
    </row>
    <row r="36" spans="1:12" ht="23.25" x14ac:dyDescent="0.5">
      <c r="A36" s="60" t="s">
        <v>47</v>
      </c>
      <c r="B36" s="60">
        <v>60000000</v>
      </c>
      <c r="C36" s="60">
        <f>[8]ประจำเดือนรวมเช็คไม่ต้องคีย์!V89</f>
        <v>2898700.94</v>
      </c>
      <c r="D36" s="60">
        <f>[8]ประจำเดือนรวมเช็คไม่ต้องคีย์!V91</f>
        <v>34568953.139999993</v>
      </c>
      <c r="E36" s="61" t="str">
        <f t="shared" si="4"/>
        <v>-</v>
      </c>
      <c r="F36" s="60">
        <f t="shared" si="5"/>
        <v>25431046.860000007</v>
      </c>
      <c r="G36" s="58"/>
      <c r="H36" s="2"/>
      <c r="I36" s="2"/>
      <c r="J36" s="2"/>
      <c r="K36" s="2"/>
      <c r="L36" s="21"/>
    </row>
    <row r="37" spans="1:12" ht="23.25" x14ac:dyDescent="0.5">
      <c r="A37" s="60" t="s">
        <v>48</v>
      </c>
      <c r="B37" s="60">
        <v>10000</v>
      </c>
      <c r="C37" s="60">
        <f>[8]ประจำเดือนรวมเช็คไม่ต้องคีย์!W89</f>
        <v>0</v>
      </c>
      <c r="D37" s="60">
        <f>[8]ประจำเดือนรวมเช็คไม่ต้องคีย์!W91</f>
        <v>1800</v>
      </c>
      <c r="E37" s="61" t="str">
        <f t="shared" si="4"/>
        <v>-</v>
      </c>
      <c r="F37" s="60">
        <f t="shared" si="5"/>
        <v>8200</v>
      </c>
      <c r="G37" s="58"/>
      <c r="H37" s="2"/>
      <c r="I37" s="2"/>
      <c r="J37" s="2"/>
      <c r="K37" s="2"/>
      <c r="L37" s="2"/>
    </row>
    <row r="38" spans="1:12" ht="23.25" x14ac:dyDescent="0.5">
      <c r="A38" s="60" t="s">
        <v>49</v>
      </c>
      <c r="B38" s="60">
        <v>79000000</v>
      </c>
      <c r="C38" s="60">
        <f>[8]ประจำเดือนรวมเช็คไม่ต้องคีย์!X89</f>
        <v>845420</v>
      </c>
      <c r="D38" s="60">
        <f>[8]ประจำเดือนรวมเช็คไม่ต้องคีย์!X91</f>
        <v>40238807</v>
      </c>
      <c r="E38" s="61" t="str">
        <f t="shared" si="4"/>
        <v>-</v>
      </c>
      <c r="F38" s="60">
        <f t="shared" si="5"/>
        <v>38761193</v>
      </c>
      <c r="G38" s="58"/>
      <c r="H38" s="2"/>
      <c r="I38" s="2"/>
      <c r="J38" s="2"/>
      <c r="K38" s="2"/>
      <c r="L38" s="2"/>
    </row>
    <row r="39" spans="1:12" ht="23.25" x14ac:dyDescent="0.5">
      <c r="A39" s="60" t="s">
        <v>50</v>
      </c>
      <c r="B39" s="40">
        <v>900000</v>
      </c>
      <c r="C39" s="60">
        <f>+[8]ประจำเดือนรวมเช็คไม่ต้องคีย์!Y89</f>
        <v>41910</v>
      </c>
      <c r="D39" s="60">
        <f>[8]ประจำเดือนรวมเช็คไม่ต้องคีย์!Y91</f>
        <v>433160</v>
      </c>
      <c r="E39" s="61" t="str">
        <f t="shared" si="4"/>
        <v>-</v>
      </c>
      <c r="F39" s="60">
        <f t="shared" si="5"/>
        <v>466840</v>
      </c>
      <c r="G39" s="58"/>
      <c r="H39" s="2"/>
      <c r="I39" s="2"/>
      <c r="J39" s="2"/>
      <c r="K39" s="2"/>
      <c r="L39" s="2"/>
    </row>
    <row r="40" spans="1:12" ht="23.25" x14ac:dyDescent="0.5">
      <c r="A40" s="60" t="s">
        <v>51</v>
      </c>
      <c r="B40" s="41">
        <v>15000000</v>
      </c>
      <c r="C40" s="60">
        <f>+[8]ประจำเดือนรวมเช็คไม่ต้องคีย์!Z89</f>
        <v>845950</v>
      </c>
      <c r="D40" s="60">
        <f>[8]ประจำเดือนรวมเช็คไม่ต้องคีย์!Z91</f>
        <v>6712350</v>
      </c>
      <c r="E40" s="61" t="str">
        <f>IF(D40&gt;B40,"+","-")</f>
        <v>-</v>
      </c>
      <c r="F40" s="60">
        <f>ABS(D40-B40)</f>
        <v>8287650</v>
      </c>
      <c r="G40" s="58"/>
      <c r="H40" s="2"/>
      <c r="I40" s="2"/>
      <c r="J40" s="2"/>
      <c r="K40" s="2"/>
      <c r="L40" s="2"/>
    </row>
    <row r="41" spans="1:12" ht="23.25" x14ac:dyDescent="0.5">
      <c r="A41" s="60" t="s">
        <v>52</v>
      </c>
      <c r="B41" s="60">
        <v>200000</v>
      </c>
      <c r="C41" s="60">
        <f>+[8]ประจำเดือนรวมเช็คไม่ต้องคีย์!AA89</f>
        <v>0</v>
      </c>
      <c r="D41" s="60">
        <f>+[8]ประจำเดือนรวมเช็คไม่ต้องคีย์!AA91</f>
        <v>7000</v>
      </c>
      <c r="E41" s="61" t="str">
        <f t="shared" ref="E41:E49" si="6">IF(D41&gt;B41,"+","-")</f>
        <v>-</v>
      </c>
      <c r="F41" s="60">
        <f t="shared" ref="F41:F49" si="7">ABS(D41-B41)</f>
        <v>193000</v>
      </c>
      <c r="G41" s="58"/>
      <c r="H41" s="2"/>
      <c r="I41" s="2"/>
      <c r="J41" s="2"/>
      <c r="K41" s="2"/>
      <c r="L41" s="21"/>
    </row>
    <row r="42" spans="1:12" ht="23.25" x14ac:dyDescent="0.5">
      <c r="A42" s="60" t="s">
        <v>53</v>
      </c>
      <c r="B42" s="60">
        <v>90000</v>
      </c>
      <c r="C42" s="60">
        <f>+[8]ประจำเดือนรวมเช็คไม่ต้องคีย์!AB89</f>
        <v>1750</v>
      </c>
      <c r="D42" s="60">
        <f>+[8]ประจำเดือนรวมเช็คไม่ต้องคีย์!AB91</f>
        <v>21375</v>
      </c>
      <c r="E42" s="61" t="str">
        <f t="shared" si="6"/>
        <v>-</v>
      </c>
      <c r="F42" s="60">
        <f t="shared" si="7"/>
        <v>68625</v>
      </c>
      <c r="G42" s="58"/>
      <c r="H42" s="2"/>
      <c r="I42" s="2"/>
      <c r="J42" s="2"/>
      <c r="K42" s="2"/>
      <c r="L42" s="21"/>
    </row>
    <row r="43" spans="1:12" ht="23.25" x14ac:dyDescent="0.5">
      <c r="A43" s="60" t="s">
        <v>54</v>
      </c>
      <c r="B43" s="60"/>
      <c r="C43" s="60">
        <f>+[8]ประจำเดือนรวมเช็คไม่ต้องคีย์!AC89</f>
        <v>0</v>
      </c>
      <c r="D43" s="60">
        <f>+[8]ประจำเดือนรวมเช็คไม่ต้องคีย์!AC91</f>
        <v>0</v>
      </c>
      <c r="E43" s="61" t="str">
        <f t="shared" si="6"/>
        <v>-</v>
      </c>
      <c r="F43" s="60">
        <f t="shared" si="7"/>
        <v>0</v>
      </c>
      <c r="G43" s="58"/>
      <c r="H43" s="2"/>
      <c r="I43" s="2"/>
      <c r="J43" s="2"/>
      <c r="K43" s="2"/>
      <c r="L43" s="21"/>
    </row>
    <row r="44" spans="1:12" ht="23.25" x14ac:dyDescent="0.5">
      <c r="A44" s="60" t="s">
        <v>55</v>
      </c>
      <c r="B44" s="60"/>
      <c r="C44" s="60">
        <f>+[8]ประจำเดือนรวมเช็คไม่ต้องคีย์!AD89</f>
        <v>0</v>
      </c>
      <c r="D44" s="60">
        <f>+[8]ประจำเดือนรวมเช็คไม่ต้องคีย์!AD91</f>
        <v>0</v>
      </c>
      <c r="E44" s="61" t="str">
        <f t="shared" si="6"/>
        <v>-</v>
      </c>
      <c r="F44" s="60">
        <f t="shared" si="7"/>
        <v>0</v>
      </c>
      <c r="G44" s="58"/>
      <c r="H44" s="2"/>
      <c r="I44" s="2"/>
      <c r="J44" s="2"/>
      <c r="K44" s="2"/>
      <c r="L44" s="21"/>
    </row>
    <row r="45" spans="1:12" ht="23.25" x14ac:dyDescent="0.5">
      <c r="A45" s="60" t="s">
        <v>56</v>
      </c>
      <c r="B45" s="60"/>
      <c r="C45" s="60">
        <f>+[8]ประจำเดือนรวมเช็คไม่ต้องคีย์!AE89</f>
        <v>0</v>
      </c>
      <c r="D45" s="60">
        <f>+[8]ประจำเดือนรวมเช็คไม่ต้องคีย์!AE91</f>
        <v>0</v>
      </c>
      <c r="E45" s="61" t="str">
        <f t="shared" si="6"/>
        <v>-</v>
      </c>
      <c r="F45" s="60">
        <f t="shared" si="7"/>
        <v>0</v>
      </c>
      <c r="G45" s="58"/>
      <c r="H45" s="2"/>
      <c r="I45" s="2"/>
      <c r="J45" s="2"/>
      <c r="K45" s="2"/>
      <c r="L45" s="21"/>
    </row>
    <row r="46" spans="1:12" ht="23.25" x14ac:dyDescent="0.5">
      <c r="A46" s="60" t="s">
        <v>57</v>
      </c>
      <c r="B46" s="60"/>
      <c r="C46" s="60">
        <f>+[8]ประจำเดือนรวมเช็คไม่ต้องคีย์!AF89</f>
        <v>0</v>
      </c>
      <c r="D46" s="60">
        <f>+[8]ประจำเดือนรวมเช็คไม่ต้องคีย์!AF91</f>
        <v>0</v>
      </c>
      <c r="E46" s="61" t="str">
        <f t="shared" si="6"/>
        <v>-</v>
      </c>
      <c r="F46" s="60">
        <f t="shared" si="7"/>
        <v>0</v>
      </c>
      <c r="G46" s="58"/>
      <c r="H46" s="2"/>
      <c r="I46" s="2"/>
      <c r="J46" s="2"/>
      <c r="K46" s="2"/>
      <c r="L46" s="21"/>
    </row>
    <row r="47" spans="1:12" ht="23.25" x14ac:dyDescent="0.5">
      <c r="A47" s="60" t="s">
        <v>58</v>
      </c>
      <c r="B47" s="60"/>
      <c r="C47" s="60">
        <f>+[8]ประจำเดือนรวมเช็คไม่ต้องคีย์!AG89</f>
        <v>0</v>
      </c>
      <c r="D47" s="60">
        <f>+[8]ประจำเดือนรวมเช็คไม่ต้องคีย์!AG91</f>
        <v>0</v>
      </c>
      <c r="E47" s="61" t="str">
        <f t="shared" si="6"/>
        <v>-</v>
      </c>
      <c r="F47" s="60">
        <f t="shared" si="7"/>
        <v>0</v>
      </c>
      <c r="G47" s="58"/>
      <c r="H47" s="2"/>
      <c r="I47" s="2"/>
      <c r="J47" s="2"/>
      <c r="K47" s="2"/>
      <c r="L47" s="21"/>
    </row>
    <row r="48" spans="1:12" ht="23.25" x14ac:dyDescent="0.5">
      <c r="A48" s="60" t="s">
        <v>59</v>
      </c>
      <c r="B48" s="60"/>
      <c r="C48" s="60">
        <f>+[8]ประจำเดือนรวมเช็คไม่ต้องคีย์!AH89</f>
        <v>0</v>
      </c>
      <c r="D48" s="60">
        <f>+[8]ประจำเดือนรวมเช็คไม่ต้องคีย์!AH91</f>
        <v>0</v>
      </c>
      <c r="E48" s="61" t="str">
        <f t="shared" si="6"/>
        <v>-</v>
      </c>
      <c r="F48" s="60">
        <f t="shared" si="7"/>
        <v>0</v>
      </c>
      <c r="G48" s="58"/>
      <c r="H48" s="2"/>
      <c r="I48" s="2"/>
      <c r="J48" s="2"/>
      <c r="K48" s="2"/>
      <c r="L48" s="21"/>
    </row>
    <row r="49" spans="1:12" ht="23.25" x14ac:dyDescent="0.5">
      <c r="A49" s="60" t="s">
        <v>60</v>
      </c>
      <c r="B49" s="68">
        <f>SUM(B41:B48,B33:B40)</f>
        <v>1955000000</v>
      </c>
      <c r="C49" s="68">
        <f>SUM(C33:C42)</f>
        <v>55527416.939999998</v>
      </c>
      <c r="D49" s="68">
        <f>SUM(D33:D42)</f>
        <v>474427600.06999993</v>
      </c>
      <c r="E49" s="69" t="str">
        <f t="shared" si="6"/>
        <v>-</v>
      </c>
      <c r="F49" s="68">
        <f t="shared" si="7"/>
        <v>1480572399.9300001</v>
      </c>
      <c r="G49" s="58"/>
      <c r="H49" s="2"/>
      <c r="I49" s="2"/>
      <c r="J49" s="2"/>
      <c r="K49" s="2"/>
      <c r="L49" s="2"/>
    </row>
    <row r="50" spans="1:12" ht="23.25" x14ac:dyDescent="0.5">
      <c r="A50" s="72"/>
      <c r="B50" s="41"/>
      <c r="C50" s="72"/>
      <c r="D50" s="72"/>
      <c r="E50" s="79"/>
      <c r="F50" s="72"/>
      <c r="G50" s="58"/>
      <c r="H50" s="21"/>
      <c r="I50" s="21"/>
      <c r="J50" s="21"/>
      <c r="K50" s="21"/>
      <c r="L50" s="2"/>
    </row>
    <row r="51" spans="1:12" ht="23.25" x14ac:dyDescent="0.5">
      <c r="A51" s="72"/>
      <c r="B51" s="41"/>
      <c r="C51" s="72"/>
      <c r="D51" s="72"/>
      <c r="E51" s="79"/>
      <c r="F51" s="72"/>
      <c r="G51" s="58"/>
      <c r="H51" s="2"/>
      <c r="I51" s="2"/>
      <c r="J51" s="2"/>
      <c r="K51" s="2"/>
      <c r="L51" s="2"/>
    </row>
    <row r="52" spans="1:12" ht="23.25" x14ac:dyDescent="0.45">
      <c r="A52" s="1" t="s">
        <v>61</v>
      </c>
      <c r="B52" s="1"/>
      <c r="C52" s="1"/>
      <c r="D52" s="1"/>
      <c r="E52" s="1"/>
      <c r="F52" s="1"/>
      <c r="G52" s="58"/>
      <c r="H52" s="2"/>
      <c r="I52" s="2"/>
      <c r="J52" s="2"/>
      <c r="K52" s="2"/>
      <c r="L52" s="2"/>
    </row>
    <row r="53" spans="1:12" ht="23.25" x14ac:dyDescent="0.45">
      <c r="A53" s="1"/>
      <c r="B53" s="1"/>
      <c r="C53" s="1"/>
      <c r="D53" s="1"/>
      <c r="E53" s="1"/>
      <c r="F53" s="1"/>
      <c r="G53" s="58"/>
      <c r="H53" s="2"/>
      <c r="I53" s="2"/>
      <c r="J53" s="2"/>
      <c r="K53" s="2"/>
      <c r="L53" s="2"/>
    </row>
    <row r="54" spans="1:12" ht="23.25" x14ac:dyDescent="0.5">
      <c r="A54" s="4" t="s">
        <v>2</v>
      </c>
      <c r="B54" s="4" t="s">
        <v>3</v>
      </c>
      <c r="C54" s="4" t="s">
        <v>4</v>
      </c>
      <c r="D54" s="4" t="s">
        <v>5</v>
      </c>
      <c r="E54" s="4" t="s">
        <v>6</v>
      </c>
      <c r="F54" s="4" t="s">
        <v>7</v>
      </c>
      <c r="G54" s="58"/>
      <c r="H54" s="2"/>
      <c r="I54" s="2"/>
      <c r="J54" s="2"/>
      <c r="K54" s="2"/>
      <c r="L54" s="21"/>
    </row>
    <row r="55" spans="1:12" ht="23.25" x14ac:dyDescent="0.5">
      <c r="A55" s="7"/>
      <c r="B55" s="7" t="str">
        <f>+B5</f>
        <v>ปี 2563</v>
      </c>
      <c r="C55" s="7"/>
      <c r="D55" s="7"/>
      <c r="E55" s="7" t="s">
        <v>9</v>
      </c>
      <c r="F55" s="7" t="s">
        <v>62</v>
      </c>
      <c r="G55" s="58"/>
      <c r="H55" s="2"/>
      <c r="I55" s="2"/>
      <c r="J55" s="2"/>
      <c r="K55" s="2"/>
      <c r="L55" s="21"/>
    </row>
    <row r="56" spans="1:12" ht="23.25" x14ac:dyDescent="0.5">
      <c r="A56" s="60" t="s">
        <v>63</v>
      </c>
      <c r="B56" s="60"/>
      <c r="C56" s="60"/>
      <c r="D56" s="60"/>
      <c r="E56" s="61"/>
      <c r="F56" s="60"/>
      <c r="G56" s="58"/>
      <c r="H56" s="2"/>
      <c r="I56" s="2"/>
      <c r="J56" s="2"/>
      <c r="K56" s="2"/>
      <c r="L56" s="2"/>
    </row>
    <row r="57" spans="1:12" ht="23.25" x14ac:dyDescent="0.5">
      <c r="A57" s="60" t="s">
        <v>64</v>
      </c>
      <c r="B57" s="60">
        <v>114000000</v>
      </c>
      <c r="C57" s="60">
        <f>[8]ประจำเดือนรวมเช็คไม่ต้องคีย์!AI89</f>
        <v>5871554.5</v>
      </c>
      <c r="D57" s="60">
        <f>[8]ประจำเดือนรวมเช็คไม่ต้องคีย์!AI91</f>
        <v>91383419.850000009</v>
      </c>
      <c r="E57" s="61" t="str">
        <f>IF(D57&gt;B57,"+","-")</f>
        <v>-</v>
      </c>
      <c r="F57" s="60">
        <f>ABS(D57-B57)</f>
        <v>22616580.149999991</v>
      </c>
      <c r="G57" s="58"/>
      <c r="H57" s="2"/>
      <c r="I57" s="2"/>
      <c r="J57" s="2"/>
      <c r="K57" s="2"/>
      <c r="L57" s="2"/>
    </row>
    <row r="58" spans="1:12" ht="23.25" x14ac:dyDescent="0.5">
      <c r="A58" s="60" t="s">
        <v>65</v>
      </c>
      <c r="B58" s="60"/>
      <c r="C58" s="60"/>
      <c r="D58" s="60"/>
      <c r="E58" s="61"/>
      <c r="F58" s="60"/>
      <c r="G58" s="58"/>
      <c r="H58" s="2"/>
      <c r="I58" s="2"/>
      <c r="J58" s="2"/>
      <c r="K58" s="2"/>
      <c r="L58" s="2"/>
    </row>
    <row r="59" spans="1:12" ht="23.25" x14ac:dyDescent="0.5">
      <c r="A59" s="60" t="s">
        <v>66</v>
      </c>
      <c r="B59" s="60">
        <v>15000000</v>
      </c>
      <c r="C59" s="60">
        <f>[8]ประจำเดือนรวมเช็คไม่ต้องคีย์!AJ89</f>
        <v>1202590</v>
      </c>
      <c r="D59" s="60">
        <f>[8]ประจำเดือนรวมเช็คไม่ต้องคีย์!AJ91</f>
        <v>12833279</v>
      </c>
      <c r="E59" s="61" t="str">
        <f t="shared" ref="E59:E65" si="8">IF(D59&gt;B59,"+","-")</f>
        <v>-</v>
      </c>
      <c r="F59" s="60">
        <f t="shared" ref="F59:F65" si="9">ABS(D59-B59)</f>
        <v>2166721</v>
      </c>
      <c r="G59" s="58"/>
      <c r="H59" s="2"/>
      <c r="I59" s="2"/>
      <c r="J59" s="2"/>
      <c r="K59" s="2"/>
      <c r="L59" s="2"/>
    </row>
    <row r="60" spans="1:12" ht="23.25" x14ac:dyDescent="0.5">
      <c r="A60" s="60" t="s">
        <v>67</v>
      </c>
      <c r="B60" s="60"/>
      <c r="C60" s="60"/>
      <c r="D60" s="60"/>
      <c r="E60" s="61"/>
      <c r="F60" s="60"/>
      <c r="G60" s="58"/>
      <c r="H60" s="2"/>
      <c r="I60" s="2"/>
      <c r="J60" s="2"/>
      <c r="K60" s="2"/>
      <c r="L60" s="2"/>
    </row>
    <row r="61" spans="1:12" ht="23.25" x14ac:dyDescent="0.5">
      <c r="A61" s="60" t="s">
        <v>68</v>
      </c>
      <c r="B61" s="60">
        <v>200000</v>
      </c>
      <c r="C61" s="60">
        <f>[8]ประจำเดือนรวมเช็คไม่ต้องคีย์!AK89</f>
        <v>1290</v>
      </c>
      <c r="D61" s="60">
        <f>[8]ประจำเดือนรวมเช็คไม่ต้องคีย์!AK91</f>
        <v>135950</v>
      </c>
      <c r="E61" s="61" t="str">
        <f t="shared" si="8"/>
        <v>-</v>
      </c>
      <c r="F61" s="60">
        <f t="shared" si="9"/>
        <v>64050</v>
      </c>
      <c r="G61" s="58"/>
      <c r="H61" s="2"/>
      <c r="I61" s="2"/>
      <c r="J61" s="2"/>
      <c r="K61" s="2"/>
      <c r="L61" s="2"/>
    </row>
    <row r="62" spans="1:12" ht="23.25" x14ac:dyDescent="0.5">
      <c r="A62" s="60" t="s">
        <v>69</v>
      </c>
      <c r="B62" s="60">
        <v>1000000</v>
      </c>
      <c r="C62" s="60">
        <f>[8]ประจำเดือนรวมเช็คไม่ต้องคีย์!AL89</f>
        <v>152000</v>
      </c>
      <c r="D62" s="60">
        <f>[8]ประจำเดือนรวมเช็คไม่ต้องคีย์!AL91</f>
        <v>1768450</v>
      </c>
      <c r="E62" s="61" t="str">
        <f t="shared" si="8"/>
        <v>+</v>
      </c>
      <c r="F62" s="60">
        <f t="shared" si="9"/>
        <v>768450</v>
      </c>
      <c r="G62" s="58"/>
      <c r="H62" s="2"/>
      <c r="I62" s="2"/>
      <c r="J62" s="2"/>
      <c r="K62" s="2"/>
      <c r="L62" s="2"/>
    </row>
    <row r="63" spans="1:12" ht="23.25" x14ac:dyDescent="0.5">
      <c r="A63" s="60" t="s">
        <v>70</v>
      </c>
      <c r="B63" s="60">
        <v>300000</v>
      </c>
      <c r="C63" s="60">
        <f>[8]ประจำเดือนรวมเช็คไม่ต้องคีย์!AM89</f>
        <v>6000</v>
      </c>
      <c r="D63" s="60">
        <f>[8]ประจำเดือนรวมเช็คไม่ต้องคีย์!AM91</f>
        <v>144500</v>
      </c>
      <c r="E63" s="61" t="str">
        <f t="shared" si="8"/>
        <v>-</v>
      </c>
      <c r="F63" s="60">
        <f t="shared" si="9"/>
        <v>155500</v>
      </c>
      <c r="G63" s="58"/>
      <c r="H63" s="2"/>
      <c r="I63" s="2"/>
      <c r="J63" s="2"/>
      <c r="K63" s="2"/>
      <c r="L63" s="2"/>
    </row>
    <row r="64" spans="1:12" ht="23.25" x14ac:dyDescent="0.5">
      <c r="A64" s="60" t="s">
        <v>71</v>
      </c>
      <c r="B64" s="60">
        <v>500000</v>
      </c>
      <c r="C64" s="60">
        <f>+[8]ประจำเดือนรวมเช็คไม่ต้องคีย์!AN89</f>
        <v>18500</v>
      </c>
      <c r="D64" s="60">
        <f>[8]ประจำเดือนรวมเช็คไม่ต้องคีย์!AN91</f>
        <v>1026370</v>
      </c>
      <c r="E64" s="61" t="str">
        <f t="shared" si="8"/>
        <v>+</v>
      </c>
      <c r="F64" s="60">
        <f t="shared" si="9"/>
        <v>526370</v>
      </c>
      <c r="G64" s="58"/>
      <c r="H64" s="2"/>
      <c r="I64" s="2"/>
      <c r="J64" s="2"/>
      <c r="K64" s="2"/>
      <c r="L64" s="2"/>
    </row>
    <row r="65" spans="1:12" ht="23.25" x14ac:dyDescent="0.5">
      <c r="A65" s="60" t="s">
        <v>72</v>
      </c>
      <c r="B65" s="60">
        <v>8000000</v>
      </c>
      <c r="C65" s="60">
        <f>+[8]ประจำเดือนรวมเช็คไม่ต้องคีย์!AO89</f>
        <v>707124</v>
      </c>
      <c r="D65" s="60">
        <f>[8]ประจำเดือนรวมเช็คไม่ต้องคีย์!AO91</f>
        <v>8790819</v>
      </c>
      <c r="E65" s="61" t="str">
        <f t="shared" si="8"/>
        <v>+</v>
      </c>
      <c r="F65" s="60">
        <f t="shared" si="9"/>
        <v>790819</v>
      </c>
      <c r="G65" s="58"/>
      <c r="H65" s="2"/>
      <c r="I65" s="2"/>
      <c r="J65" s="2"/>
      <c r="K65" s="2"/>
      <c r="L65" s="2"/>
    </row>
    <row r="66" spans="1:12" ht="23.25" x14ac:dyDescent="0.5">
      <c r="A66" s="60" t="s">
        <v>73</v>
      </c>
      <c r="B66" s="60"/>
      <c r="C66" s="60"/>
      <c r="D66" s="60"/>
      <c r="E66" s="61"/>
      <c r="F66" s="60"/>
      <c r="G66" s="58"/>
      <c r="H66" s="21"/>
      <c r="I66" s="21"/>
      <c r="J66" s="21"/>
      <c r="K66" s="21"/>
      <c r="L66" s="2"/>
    </row>
    <row r="67" spans="1:12" ht="23.25" x14ac:dyDescent="0.5">
      <c r="A67" s="60" t="s">
        <v>74</v>
      </c>
      <c r="B67" s="68">
        <f>SUM(B57:B65)</f>
        <v>139000000</v>
      </c>
      <c r="C67" s="68">
        <f>SUM(C57:C65)</f>
        <v>7959058.5</v>
      </c>
      <c r="D67" s="68">
        <f>SUM(D57:D65)</f>
        <v>116082787.85000001</v>
      </c>
      <c r="E67" s="69" t="str">
        <f>IF(D67&gt;B67,"+","-")</f>
        <v>-</v>
      </c>
      <c r="F67" s="68">
        <f>ABS(D67-B67)</f>
        <v>22917212.149999991</v>
      </c>
      <c r="G67" s="58"/>
      <c r="H67" s="2"/>
      <c r="I67" s="2"/>
      <c r="J67" s="2"/>
      <c r="K67" s="2"/>
      <c r="L67" s="2"/>
    </row>
    <row r="68" spans="1:12" ht="23.25" x14ac:dyDescent="0.5">
      <c r="A68" s="60" t="s">
        <v>75</v>
      </c>
      <c r="B68" s="60"/>
      <c r="C68" s="60"/>
      <c r="D68" s="60"/>
      <c r="E68" s="61"/>
      <c r="F68" s="60"/>
      <c r="G68" s="58"/>
      <c r="H68" s="2"/>
      <c r="I68" s="2"/>
      <c r="J68" s="2"/>
      <c r="K68" s="2"/>
      <c r="L68" s="2"/>
    </row>
    <row r="69" spans="1:12" ht="23.25" x14ac:dyDescent="0.5">
      <c r="A69" s="60" t="s">
        <v>76</v>
      </c>
      <c r="B69" s="60">
        <v>100000000</v>
      </c>
      <c r="C69" s="60">
        <f>[8]ประจำเดือนรวมเช็คไม่ต้องคีย์!AP89</f>
        <v>5784823</v>
      </c>
      <c r="D69" s="60">
        <f>[8]ประจำเดือนรวมเช็คไม่ต้องคีย์!AP91</f>
        <v>65732687.25</v>
      </c>
      <c r="E69" s="61" t="str">
        <f>IF(D69&gt;B69,"+","-")</f>
        <v>-</v>
      </c>
      <c r="F69" s="60">
        <f>ABS(D69-B69)</f>
        <v>34267312.75</v>
      </c>
      <c r="G69" s="58"/>
      <c r="H69" s="2"/>
      <c r="I69" s="2"/>
      <c r="J69" s="2"/>
      <c r="K69" s="2"/>
      <c r="L69" s="2"/>
    </row>
    <row r="70" spans="1:12" ht="23.25" x14ac:dyDescent="0.5">
      <c r="A70" s="60" t="s">
        <v>77</v>
      </c>
      <c r="B70" s="68">
        <f>B69</f>
        <v>100000000</v>
      </c>
      <c r="C70" s="68">
        <f>C69</f>
        <v>5784823</v>
      </c>
      <c r="D70" s="68">
        <f>D69</f>
        <v>65732687.25</v>
      </c>
      <c r="E70" s="69" t="str">
        <f t="shared" ref="E70:E87" si="10">IF(D70&gt;B70,"+","-")</f>
        <v>-</v>
      </c>
      <c r="F70" s="68">
        <f>ABS(D70-B70)</f>
        <v>34267312.75</v>
      </c>
      <c r="G70" s="58"/>
      <c r="H70" s="2"/>
      <c r="I70" s="2"/>
      <c r="J70" s="2"/>
      <c r="K70" s="2"/>
      <c r="L70" s="21"/>
    </row>
    <row r="71" spans="1:12" ht="23.25" x14ac:dyDescent="0.5">
      <c r="A71" s="60" t="s">
        <v>78</v>
      </c>
      <c r="B71" s="60"/>
      <c r="C71" s="60"/>
      <c r="D71" s="60"/>
      <c r="E71" s="61"/>
      <c r="F71" s="60"/>
      <c r="G71" s="58"/>
      <c r="H71" s="21"/>
      <c r="I71" s="21"/>
      <c r="J71" s="21"/>
      <c r="K71" s="21"/>
      <c r="L71" s="2"/>
    </row>
    <row r="72" spans="1:12" ht="23.25" x14ac:dyDescent="0.5">
      <c r="A72" s="60" t="s">
        <v>79</v>
      </c>
      <c r="B72" s="60">
        <v>0</v>
      </c>
      <c r="C72" s="60">
        <f>[8]ประจำเดือนรวมเช็คไม่ต้องคีย์!AQ89</f>
        <v>0</v>
      </c>
      <c r="D72" s="60">
        <f>[8]ประจำเดือนรวมเช็คไม่ต้องคีย์!AQ91</f>
        <v>0</v>
      </c>
      <c r="E72" s="61" t="str">
        <f t="shared" si="10"/>
        <v>-</v>
      </c>
      <c r="F72" s="60">
        <f t="shared" ref="F72:F87" si="11">ABS(D72-B72)</f>
        <v>0</v>
      </c>
      <c r="G72" s="58"/>
      <c r="H72" s="2"/>
      <c r="I72" s="2"/>
      <c r="J72" s="2"/>
      <c r="K72" s="2"/>
      <c r="L72" s="2"/>
    </row>
    <row r="73" spans="1:12" ht="23.25" x14ac:dyDescent="0.5">
      <c r="A73" s="60" t="s">
        <v>80</v>
      </c>
      <c r="B73" s="60">
        <v>10000000</v>
      </c>
      <c r="C73" s="60">
        <f>[8]ประจำเดือนรวมเช็คไม่ต้องคีย์!AR89</f>
        <v>1090091</v>
      </c>
      <c r="D73" s="60">
        <f>[8]ประจำเดือนรวมเช็คไม่ต้องคีย์!AR91</f>
        <v>9084026</v>
      </c>
      <c r="E73" s="61" t="str">
        <f t="shared" si="10"/>
        <v>-</v>
      </c>
      <c r="F73" s="60">
        <f t="shared" si="11"/>
        <v>915974</v>
      </c>
      <c r="G73" s="58"/>
      <c r="H73" s="2"/>
      <c r="I73" s="2"/>
      <c r="J73" s="2"/>
      <c r="K73" s="2"/>
      <c r="L73" s="2"/>
    </row>
    <row r="74" spans="1:12" ht="23.25" x14ac:dyDescent="0.5">
      <c r="A74" s="60" t="s">
        <v>81</v>
      </c>
      <c r="B74" s="60">
        <v>500000</v>
      </c>
      <c r="C74" s="60">
        <f>[8]ประจำเดือนรวมเช็คไม่ต้องคีย์!AS89</f>
        <v>6630</v>
      </c>
      <c r="D74" s="60">
        <f>[8]ประจำเดือนรวมเช็คไม่ต้องคีย์!AS91</f>
        <v>156005</v>
      </c>
      <c r="E74" s="61" t="str">
        <f t="shared" si="10"/>
        <v>-</v>
      </c>
      <c r="F74" s="60">
        <f t="shared" si="11"/>
        <v>343995</v>
      </c>
      <c r="G74" s="58"/>
      <c r="H74" s="2"/>
      <c r="I74" s="2"/>
      <c r="J74" s="2"/>
      <c r="K74" s="2"/>
      <c r="L74" s="2"/>
    </row>
    <row r="75" spans="1:12" ht="23.25" x14ac:dyDescent="0.5">
      <c r="A75" s="60" t="s">
        <v>82</v>
      </c>
      <c r="B75" s="60">
        <v>1000000</v>
      </c>
      <c r="C75" s="60">
        <f>[8]ประจำเดือนรวมเช็คไม่ต้องคีย์!AT89</f>
        <v>0</v>
      </c>
      <c r="D75" s="60">
        <f>[8]ประจำเดือนรวมเช็คไม่ต้องคีย์!AT91</f>
        <v>388610</v>
      </c>
      <c r="E75" s="61" t="str">
        <f t="shared" si="10"/>
        <v>-</v>
      </c>
      <c r="F75" s="60">
        <f t="shared" si="11"/>
        <v>611390</v>
      </c>
      <c r="G75" s="58"/>
      <c r="H75" s="2"/>
      <c r="I75" s="2"/>
      <c r="J75" s="2"/>
      <c r="K75" s="2"/>
      <c r="L75" s="21"/>
    </row>
    <row r="76" spans="1:12" ht="23.25" x14ac:dyDescent="0.5">
      <c r="A76" s="60" t="s">
        <v>83</v>
      </c>
      <c r="B76" s="60">
        <v>4500000</v>
      </c>
      <c r="C76" s="60">
        <f>[8]ประจำเดือนรวมเช็คไม่ต้องคีย์!AU89</f>
        <v>230785</v>
      </c>
      <c r="D76" s="60">
        <f>[8]ประจำเดือนรวมเช็คไม่ต้องคีย์!AU91</f>
        <v>2178459</v>
      </c>
      <c r="E76" s="61" t="str">
        <f t="shared" si="10"/>
        <v>-</v>
      </c>
      <c r="F76" s="60">
        <f t="shared" si="11"/>
        <v>2321541</v>
      </c>
      <c r="G76" s="58"/>
      <c r="H76" s="21"/>
      <c r="I76" s="21"/>
      <c r="J76" s="21"/>
      <c r="K76" s="21"/>
      <c r="L76" s="2"/>
    </row>
    <row r="77" spans="1:12" ht="23.25" x14ac:dyDescent="0.5">
      <c r="A77" s="60" t="s">
        <v>84</v>
      </c>
      <c r="B77" s="60">
        <v>4000000</v>
      </c>
      <c r="C77" s="60">
        <f>[8]ประจำเดือนรวมเช็คไม่ต้องคีย์!AV89</f>
        <v>0</v>
      </c>
      <c r="D77" s="60">
        <f>[8]ประจำเดือนรวมเช็คไม่ต้องคีย์!AV91</f>
        <v>1238450</v>
      </c>
      <c r="E77" s="61" t="str">
        <f t="shared" si="10"/>
        <v>-</v>
      </c>
      <c r="F77" s="60">
        <f t="shared" si="11"/>
        <v>2761550</v>
      </c>
      <c r="G77" s="58"/>
      <c r="H77" s="2"/>
      <c r="I77" s="2"/>
      <c r="J77" s="2"/>
      <c r="K77" s="2"/>
      <c r="L77" s="2"/>
    </row>
    <row r="78" spans="1:12" ht="23.25" x14ac:dyDescent="0.5">
      <c r="A78" s="60" t="s">
        <v>85</v>
      </c>
      <c r="B78" s="60">
        <v>100000</v>
      </c>
      <c r="C78" s="60">
        <f>[8]ประจำเดือนรวมเช็คไม่ต้องคีย์!AW89</f>
        <v>0</v>
      </c>
      <c r="D78" s="60">
        <f>[8]ประจำเดือนรวมเช็คไม่ต้องคีย์!AW91</f>
        <v>22200</v>
      </c>
      <c r="E78" s="61" t="str">
        <f t="shared" si="10"/>
        <v>-</v>
      </c>
      <c r="F78" s="60">
        <f t="shared" si="11"/>
        <v>77800</v>
      </c>
      <c r="G78" s="58"/>
      <c r="H78" s="2"/>
      <c r="I78" s="2"/>
      <c r="J78" s="2"/>
      <c r="K78" s="2"/>
      <c r="L78" s="2"/>
    </row>
    <row r="79" spans="1:12" ht="23.25" x14ac:dyDescent="0.5">
      <c r="A79" s="60" t="s">
        <v>86</v>
      </c>
      <c r="B79" s="60">
        <v>6430000</v>
      </c>
      <c r="C79" s="60">
        <f>[8]ประจำเดือนรวมเช็คไม่ต้องคีย์!AX89</f>
        <v>110800</v>
      </c>
      <c r="D79" s="60">
        <f>[8]ประจำเดือนรวมเช็คไม่ต้องคีย์!AX91</f>
        <v>3851432</v>
      </c>
      <c r="E79" s="61" t="str">
        <f t="shared" si="10"/>
        <v>-</v>
      </c>
      <c r="F79" s="60">
        <f t="shared" si="11"/>
        <v>2578568</v>
      </c>
      <c r="G79" s="58"/>
      <c r="H79" s="2"/>
      <c r="I79" s="2"/>
      <c r="J79" s="2"/>
      <c r="K79" s="2"/>
      <c r="L79" s="2"/>
    </row>
    <row r="80" spans="1:12" ht="23.25" x14ac:dyDescent="0.5">
      <c r="A80" s="60" t="s">
        <v>87</v>
      </c>
      <c r="B80" s="60">
        <v>10000000</v>
      </c>
      <c r="C80" s="60">
        <f>[8]ประจำเดือนรวมเช็คไม่ต้องคีย์!AY89</f>
        <v>1153410</v>
      </c>
      <c r="D80" s="60">
        <f>[8]ประจำเดือนรวมเช็คไม่ต้องคีย์!AY91</f>
        <v>7755590</v>
      </c>
      <c r="E80" s="61" t="str">
        <f t="shared" si="10"/>
        <v>-</v>
      </c>
      <c r="F80" s="60">
        <f t="shared" si="11"/>
        <v>2244410</v>
      </c>
      <c r="G80" s="58"/>
      <c r="H80" s="2"/>
      <c r="I80" s="2"/>
      <c r="J80" s="2"/>
      <c r="K80" s="2"/>
      <c r="L80" s="21"/>
    </row>
    <row r="81" spans="1:12" ht="23.25" x14ac:dyDescent="0.5">
      <c r="A81" s="60" t="s">
        <v>88</v>
      </c>
      <c r="B81" s="60">
        <v>30000</v>
      </c>
      <c r="C81" s="60">
        <f>[8]ประจำเดือนรวมเช็คไม่ต้องคีย์!AZ89</f>
        <v>0</v>
      </c>
      <c r="D81" s="60">
        <f>[8]ประจำเดือนรวมเช็คไม่ต้องคีย์!AZ91</f>
        <v>2120</v>
      </c>
      <c r="E81" s="61" t="str">
        <f t="shared" si="10"/>
        <v>-</v>
      </c>
      <c r="F81" s="60">
        <f t="shared" si="11"/>
        <v>27880</v>
      </c>
      <c r="G81" s="58"/>
      <c r="H81" s="2"/>
      <c r="I81" s="2"/>
      <c r="J81" s="2"/>
      <c r="K81" s="2"/>
      <c r="L81" s="2"/>
    </row>
    <row r="82" spans="1:12" ht="23.25" x14ac:dyDescent="0.5">
      <c r="A82" s="60" t="s">
        <v>89</v>
      </c>
      <c r="B82" s="60">
        <v>19300000</v>
      </c>
      <c r="C82" s="60">
        <f>[8]ประจำเดือนรวมเช็คไม่ต้องคีย์!BA89</f>
        <v>361305</v>
      </c>
      <c r="D82" s="60">
        <f>[8]ประจำเดือนรวมเช็คไม่ต้องคีย์!BA91</f>
        <v>3519640</v>
      </c>
      <c r="E82" s="61" t="str">
        <f t="shared" si="10"/>
        <v>-</v>
      </c>
      <c r="F82" s="60">
        <f t="shared" si="11"/>
        <v>15780360</v>
      </c>
      <c r="G82" s="58"/>
      <c r="H82" s="2"/>
      <c r="I82" s="2"/>
      <c r="J82" s="2"/>
      <c r="K82" s="2"/>
      <c r="L82" s="2"/>
    </row>
    <row r="83" spans="1:12" ht="23.25" x14ac:dyDescent="0.5">
      <c r="A83" s="60" t="s">
        <v>90</v>
      </c>
      <c r="B83" s="60">
        <v>60000</v>
      </c>
      <c r="C83" s="60">
        <f>[8]ประจำเดือนรวมเช็คไม่ต้องคีย์!BB89</f>
        <v>5000</v>
      </c>
      <c r="D83" s="60">
        <f>[8]ประจำเดือนรวมเช็คไม่ต้องคีย์!BB91</f>
        <v>60950</v>
      </c>
      <c r="E83" s="61" t="str">
        <f t="shared" si="10"/>
        <v>+</v>
      </c>
      <c r="F83" s="60">
        <f t="shared" si="11"/>
        <v>950</v>
      </c>
      <c r="G83" s="58"/>
      <c r="H83" s="2"/>
      <c r="I83" s="2"/>
      <c r="J83" s="2"/>
      <c r="K83" s="2"/>
      <c r="L83" s="2"/>
    </row>
    <row r="84" spans="1:12" ht="23.25" x14ac:dyDescent="0.5">
      <c r="A84" s="60" t="s">
        <v>91</v>
      </c>
      <c r="B84" s="60"/>
      <c r="C84" s="60">
        <f>[8]ประจำเดือนรวมเช็คไม่ต้องคีย์!BC89</f>
        <v>0</v>
      </c>
      <c r="D84" s="60">
        <f>[8]ประจำเดือนรวมเช็คไม่ต้องคีย์!BC91</f>
        <v>0</v>
      </c>
      <c r="E84" s="61" t="str">
        <f t="shared" si="10"/>
        <v>-</v>
      </c>
      <c r="F84" s="60">
        <f t="shared" si="11"/>
        <v>0</v>
      </c>
      <c r="G84" s="58"/>
      <c r="H84" s="2"/>
      <c r="I84" s="2"/>
      <c r="J84" s="2"/>
      <c r="K84" s="2"/>
      <c r="L84" s="2"/>
    </row>
    <row r="85" spans="1:12" ht="23.25" x14ac:dyDescent="0.5">
      <c r="A85" s="60" t="s">
        <v>92</v>
      </c>
      <c r="B85" s="60"/>
      <c r="C85" s="60">
        <f>[8]ประจำเดือนรวมเช็คไม่ต้องคีย์!BD89</f>
        <v>0</v>
      </c>
      <c r="D85" s="60">
        <f>[8]ประจำเดือนรวมเช็คไม่ต้องคีย์!BD91</f>
        <v>0</v>
      </c>
      <c r="E85" s="61" t="str">
        <f>IF(D85&gt;B85,"+","-")</f>
        <v>-</v>
      </c>
      <c r="F85" s="60">
        <f>ABS(D85-B85)</f>
        <v>0</v>
      </c>
      <c r="G85" s="58"/>
      <c r="H85" s="2"/>
      <c r="I85" s="2"/>
      <c r="J85" s="2"/>
      <c r="K85" s="2"/>
      <c r="L85" s="2"/>
    </row>
    <row r="86" spans="1:12" ht="23.25" x14ac:dyDescent="0.5">
      <c r="A86" s="60" t="s">
        <v>93</v>
      </c>
      <c r="B86" s="60">
        <v>80000</v>
      </c>
      <c r="C86" s="60">
        <f>+[8]ประจำเดือนรวมเช็คไม่ต้องคีย์!BE89</f>
        <v>60</v>
      </c>
      <c r="D86" s="60">
        <f>[8]ประจำเดือนรวมเช็คไม่ต้องคีย์!BE91</f>
        <v>17525</v>
      </c>
      <c r="E86" s="61" t="str">
        <f t="shared" si="10"/>
        <v>-</v>
      </c>
      <c r="F86" s="60">
        <f t="shared" si="11"/>
        <v>62475</v>
      </c>
      <c r="G86" s="58"/>
      <c r="H86" s="2"/>
      <c r="I86" s="2"/>
      <c r="J86" s="2"/>
      <c r="K86" s="2"/>
      <c r="L86" s="2"/>
    </row>
    <row r="87" spans="1:12" ht="23.25" x14ac:dyDescent="0.5">
      <c r="A87" s="60" t="s">
        <v>94</v>
      </c>
      <c r="B87" s="68">
        <f>SUM(B72:B86)</f>
        <v>56000000</v>
      </c>
      <c r="C87" s="68">
        <f>SUM(C72:C86)</f>
        <v>2958081</v>
      </c>
      <c r="D87" s="68">
        <f>SUM(D72:D86)</f>
        <v>28275007</v>
      </c>
      <c r="E87" s="69" t="str">
        <f t="shared" si="10"/>
        <v>-</v>
      </c>
      <c r="F87" s="68">
        <f t="shared" si="11"/>
        <v>27724993</v>
      </c>
      <c r="G87" s="58"/>
      <c r="H87" s="2"/>
      <c r="I87" s="2"/>
      <c r="J87" s="2"/>
      <c r="K87" s="2"/>
      <c r="L87" s="2"/>
    </row>
    <row r="88" spans="1:12" ht="23.25" x14ac:dyDescent="0.5">
      <c r="A88" s="80" t="s">
        <v>95</v>
      </c>
      <c r="B88" s="77">
        <f>+B87+B70+B67+B49</f>
        <v>2250000000</v>
      </c>
      <c r="C88" s="77">
        <f>C87+C70+C67+C49</f>
        <v>72229379.439999998</v>
      </c>
      <c r="D88" s="77">
        <f>D87+D70+D67+D49</f>
        <v>684518082.16999996</v>
      </c>
      <c r="E88" s="78" t="str">
        <f>IF(D88&gt;B88,"+","-")</f>
        <v>-</v>
      </c>
      <c r="F88" s="77">
        <f>ABS(D88-B88)</f>
        <v>1565481917.8299999</v>
      </c>
      <c r="G88" s="58"/>
      <c r="H88" s="46"/>
      <c r="I88" s="2"/>
      <c r="J88" s="2"/>
      <c r="K88" s="2"/>
      <c r="L88" s="2"/>
    </row>
    <row r="89" spans="1:12" ht="23.25" x14ac:dyDescent="0.5">
      <c r="A89" s="79"/>
      <c r="B89" s="72"/>
      <c r="C89" s="72"/>
      <c r="D89" s="72"/>
      <c r="E89" s="79"/>
      <c r="F89" s="72"/>
      <c r="G89" s="58"/>
      <c r="H89" s="2"/>
      <c r="I89" s="2"/>
      <c r="J89" s="2"/>
      <c r="K89" s="2"/>
      <c r="L89" s="2"/>
    </row>
    <row r="90" spans="1:12" ht="23.25" x14ac:dyDescent="0.5">
      <c r="A90" s="79"/>
      <c r="B90" s="72"/>
      <c r="C90" s="72"/>
      <c r="D90" s="72"/>
      <c r="E90" s="79"/>
      <c r="F90" s="72"/>
      <c r="G90" s="58"/>
      <c r="H90" s="2"/>
      <c r="I90" s="2"/>
      <c r="J90" s="2"/>
      <c r="K90" s="2"/>
      <c r="L90" s="2"/>
    </row>
    <row r="91" spans="1:12" ht="23.25" x14ac:dyDescent="0.5">
      <c r="A91" s="79"/>
      <c r="B91" s="72"/>
      <c r="C91" s="72"/>
      <c r="D91" s="72"/>
      <c r="E91" s="79"/>
      <c r="F91" s="72"/>
      <c r="G91" s="58"/>
      <c r="H91" s="2"/>
      <c r="I91" s="2"/>
      <c r="J91" s="2"/>
      <c r="K91" s="2"/>
      <c r="L91" s="2"/>
    </row>
    <row r="92" spans="1:12" ht="23.25" x14ac:dyDescent="0.5">
      <c r="A92" s="79"/>
      <c r="B92" s="72"/>
      <c r="C92" s="72"/>
      <c r="D92" s="72"/>
      <c r="E92" s="79"/>
      <c r="F92" s="72"/>
      <c r="G92" s="58"/>
      <c r="H92" s="2"/>
      <c r="I92" s="2"/>
      <c r="J92" s="2"/>
      <c r="K92" s="2"/>
      <c r="L92" s="2"/>
    </row>
    <row r="93" spans="1:12" ht="23.25" x14ac:dyDescent="0.5">
      <c r="A93" s="79"/>
      <c r="B93" s="72"/>
      <c r="C93" s="72"/>
      <c r="D93" s="72"/>
      <c r="E93" s="79"/>
      <c r="F93" s="72"/>
      <c r="G93" s="58"/>
      <c r="H93" s="2"/>
      <c r="I93" s="2"/>
      <c r="J93" s="2"/>
      <c r="K93" s="2"/>
      <c r="L93" s="2"/>
    </row>
    <row r="94" spans="1:12" ht="23.25" x14ac:dyDescent="0.5">
      <c r="A94" s="79"/>
      <c r="B94" s="72"/>
      <c r="C94" s="72"/>
      <c r="D94" s="72"/>
      <c r="E94" s="79"/>
      <c r="F94" s="72"/>
      <c r="G94" s="58"/>
      <c r="H94" s="2"/>
      <c r="I94" s="2"/>
      <c r="J94" s="2"/>
      <c r="K94" s="2"/>
      <c r="L94" s="2"/>
    </row>
    <row r="95" spans="1:12" ht="23.25" x14ac:dyDescent="0.5">
      <c r="A95" s="79"/>
      <c r="B95" s="72"/>
      <c r="C95" s="72"/>
      <c r="D95" s="72"/>
      <c r="E95" s="79"/>
      <c r="F95" s="72"/>
      <c r="G95" s="58"/>
      <c r="H95" s="2"/>
      <c r="I95" s="2"/>
      <c r="J95" s="2"/>
      <c r="K95" s="2"/>
      <c r="L95" s="2"/>
    </row>
    <row r="96" spans="1:12" ht="23.25" x14ac:dyDescent="0.45">
      <c r="A96" s="1" t="s">
        <v>96</v>
      </c>
      <c r="B96" s="1"/>
      <c r="C96" s="1"/>
      <c r="D96" s="1"/>
      <c r="E96" s="1"/>
      <c r="F96" s="1"/>
      <c r="G96" s="58"/>
      <c r="H96" s="21"/>
      <c r="I96" s="21"/>
      <c r="J96" s="21"/>
      <c r="K96" s="21"/>
      <c r="L96" s="2"/>
    </row>
    <row r="97" spans="1:12" ht="23.25" x14ac:dyDescent="0.45">
      <c r="A97" s="1"/>
      <c r="B97" s="1"/>
      <c r="C97" s="1"/>
      <c r="D97" s="1"/>
      <c r="E97" s="1"/>
      <c r="F97" s="1"/>
      <c r="G97" s="58"/>
      <c r="H97" s="2"/>
      <c r="I97" s="2"/>
      <c r="J97" s="2"/>
      <c r="K97" s="2"/>
      <c r="L97" s="2"/>
    </row>
    <row r="98" spans="1:12" ht="23.25" x14ac:dyDescent="0.5">
      <c r="A98" s="4" t="s">
        <v>2</v>
      </c>
      <c r="B98" s="4" t="s">
        <v>3</v>
      </c>
      <c r="C98" s="4" t="s">
        <v>4</v>
      </c>
      <c r="D98" s="4" t="s">
        <v>5</v>
      </c>
      <c r="E98" s="4" t="s">
        <v>6</v>
      </c>
      <c r="F98" s="4" t="s">
        <v>7</v>
      </c>
      <c r="G98" s="58"/>
      <c r="H98" s="2"/>
      <c r="I98" s="2"/>
      <c r="J98" s="2"/>
      <c r="K98" s="2"/>
      <c r="L98" s="2"/>
    </row>
    <row r="99" spans="1:12" ht="23.25" x14ac:dyDescent="0.5">
      <c r="A99" s="7"/>
      <c r="B99" s="7" t="str">
        <f>+B55</f>
        <v>ปี 2563</v>
      </c>
      <c r="C99" s="7"/>
      <c r="D99" s="7"/>
      <c r="E99" s="7" t="s">
        <v>9</v>
      </c>
      <c r="F99" s="7" t="s">
        <v>62</v>
      </c>
      <c r="G99" s="58"/>
      <c r="H99" s="2"/>
      <c r="I99" s="2"/>
      <c r="J99" s="2"/>
      <c r="K99" s="2"/>
      <c r="L99" s="2"/>
    </row>
    <row r="100" spans="1:12" ht="23.25" x14ac:dyDescent="0.5">
      <c r="A100" s="44" t="s">
        <v>97</v>
      </c>
      <c r="B100" s="56"/>
      <c r="C100" s="56"/>
      <c r="D100" s="56"/>
      <c r="E100" s="57"/>
      <c r="F100" s="56"/>
      <c r="G100" s="58"/>
      <c r="H100" s="2"/>
      <c r="I100" s="2"/>
      <c r="J100" s="2"/>
      <c r="K100" s="2"/>
      <c r="L100" s="21"/>
    </row>
    <row r="101" spans="1:12" ht="23.25" x14ac:dyDescent="0.5">
      <c r="A101" s="19" t="s">
        <v>98</v>
      </c>
      <c r="B101" s="60">
        <v>267000000</v>
      </c>
      <c r="C101" s="60">
        <f>[8]ประจำเดือนรวมเช็คไม่ต้องคีย์!BG89</f>
        <v>25949081.699999999</v>
      </c>
      <c r="D101" s="60">
        <f>[8]ประจำเดือนรวมเช็คไม่ต้องคีย์!BG91</f>
        <v>96368054.590000004</v>
      </c>
      <c r="E101" s="61" t="str">
        <f>IF(D101&gt;B101,"+","-")</f>
        <v>-</v>
      </c>
      <c r="F101" s="60">
        <f>ABS(D101-B101)</f>
        <v>170631945.41</v>
      </c>
      <c r="G101" s="58"/>
      <c r="H101" s="2"/>
      <c r="I101" s="2"/>
      <c r="J101" s="2"/>
      <c r="K101" s="2"/>
      <c r="L101" s="2"/>
    </row>
    <row r="102" spans="1:12" ht="23.25" x14ac:dyDescent="0.5">
      <c r="A102" s="19" t="s">
        <v>99</v>
      </c>
      <c r="B102" s="60">
        <v>32965000</v>
      </c>
      <c r="C102" s="60">
        <f>[8]ประจำเดือนรวมเช็คไม่ต้องคีย์!BH89</f>
        <v>0</v>
      </c>
      <c r="D102" s="60">
        <f>[8]ประจำเดือนรวมเช็คไม่ต้องคีย์!BH91</f>
        <v>103740</v>
      </c>
      <c r="E102" s="61" t="str">
        <f>IF(D102&gt;B102,"+","-")</f>
        <v>-</v>
      </c>
      <c r="F102" s="60">
        <f>ABS(D102-B102)</f>
        <v>32861260</v>
      </c>
      <c r="G102" s="58"/>
      <c r="H102" s="2"/>
      <c r="I102" s="2"/>
      <c r="J102" s="2"/>
      <c r="K102" s="2"/>
      <c r="L102" s="2"/>
    </row>
    <row r="103" spans="1:12" ht="23.25" x14ac:dyDescent="0.5">
      <c r="A103" s="19" t="s">
        <v>100</v>
      </c>
      <c r="B103" s="60">
        <v>700000000</v>
      </c>
      <c r="C103" s="60">
        <f>[8]ประจำเดือนรวมเช็คไม่ต้องคีย์!BI89</f>
        <v>42980039.190000005</v>
      </c>
      <c r="D103" s="60">
        <f>[8]ประจำเดือนรวมเช็คไม่ต้องคีย์!BI91</f>
        <v>540694718.91000009</v>
      </c>
      <c r="E103" s="61" t="str">
        <f>IF(D103&gt;B103,"+","-")</f>
        <v>-</v>
      </c>
      <c r="F103" s="60">
        <f>ABS(D103-B103)</f>
        <v>159305281.08999991</v>
      </c>
      <c r="G103" s="58"/>
      <c r="H103" s="2"/>
      <c r="I103" s="2"/>
      <c r="J103" s="2"/>
      <c r="K103" s="2"/>
      <c r="L103" s="2"/>
    </row>
    <row r="104" spans="1:12" ht="23.25" x14ac:dyDescent="0.5">
      <c r="A104" s="19" t="s">
        <v>101</v>
      </c>
      <c r="B104" s="60">
        <v>35000</v>
      </c>
      <c r="C104" s="60">
        <f>[8]ประจำเดือนรวมเช็คไม่ต้องคีย์!BJ89</f>
        <v>0</v>
      </c>
      <c r="D104" s="60">
        <f>[8]ประจำเดือนรวมเช็คไม่ต้องคีย์!BJ91</f>
        <v>0</v>
      </c>
      <c r="E104" s="61" t="str">
        <f>IF(D104&gt;B104,"+","-")</f>
        <v>-</v>
      </c>
      <c r="F104" s="60">
        <f>ABS(D104-B104)</f>
        <v>35000</v>
      </c>
      <c r="G104" s="58"/>
      <c r="H104" s="2"/>
      <c r="I104" s="2"/>
      <c r="J104" s="2"/>
      <c r="K104" s="2"/>
      <c r="L104" s="2"/>
    </row>
    <row r="105" spans="1:12" ht="23.25" x14ac:dyDescent="0.5">
      <c r="A105" s="45" t="s">
        <v>102</v>
      </c>
      <c r="B105" s="68">
        <f>SUM(B101:B104)</f>
        <v>1000000000</v>
      </c>
      <c r="C105" s="68">
        <f>SUM(C101:C104)</f>
        <v>68929120.890000001</v>
      </c>
      <c r="D105" s="68">
        <f>SUM(D101:D104)</f>
        <v>637166513.50000012</v>
      </c>
      <c r="E105" s="69" t="str">
        <f>IF(D105&gt;B105,"+","-")</f>
        <v>-</v>
      </c>
      <c r="F105" s="68">
        <f>ABS(D105-B105)</f>
        <v>362833486.49999988</v>
      </c>
      <c r="G105" s="58"/>
      <c r="H105" s="2"/>
      <c r="I105" s="46"/>
      <c r="J105" s="2"/>
      <c r="K105" s="2"/>
      <c r="L105" s="2"/>
    </row>
    <row r="106" spans="1:12" ht="23.25" x14ac:dyDescent="0.5">
      <c r="A106" s="19" t="s">
        <v>103</v>
      </c>
      <c r="B106" s="82"/>
      <c r="C106" s="82"/>
      <c r="D106" s="82"/>
      <c r="E106" s="83"/>
      <c r="F106" s="82"/>
      <c r="G106" s="58"/>
      <c r="H106" s="2"/>
      <c r="I106" s="2"/>
      <c r="J106" s="2"/>
      <c r="K106" s="2"/>
      <c r="L106" s="2"/>
    </row>
    <row r="107" spans="1:12" ht="23.25" x14ac:dyDescent="0.5">
      <c r="A107" s="19" t="s">
        <v>104</v>
      </c>
      <c r="B107" s="60"/>
      <c r="C107" s="60"/>
      <c r="D107" s="60"/>
      <c r="E107" s="61"/>
      <c r="F107" s="60"/>
      <c r="G107" s="58"/>
      <c r="H107" s="2"/>
      <c r="I107" s="2"/>
      <c r="J107" s="2"/>
      <c r="K107" s="2"/>
      <c r="L107" s="2"/>
    </row>
    <row r="108" spans="1:12" ht="23.25" x14ac:dyDescent="0.5">
      <c r="A108" s="19" t="s">
        <v>105</v>
      </c>
      <c r="B108" s="60">
        <v>48300000</v>
      </c>
      <c r="C108" s="60">
        <f>[8]ประจำเดือนรวมเช็คไม่ต้องคีย์!BL89</f>
        <v>0</v>
      </c>
      <c r="D108" s="60">
        <f>[8]ประจำเดือนรวมเช็คไม่ต้องคีย์!BL91</f>
        <v>0</v>
      </c>
      <c r="E108" s="61" t="str">
        <f>IF(D108&gt;B108,"+","-")</f>
        <v>-</v>
      </c>
      <c r="F108" s="60">
        <f>ABS(D108-B108)</f>
        <v>48300000</v>
      </c>
      <c r="G108" s="58"/>
      <c r="H108" s="2"/>
      <c r="I108" s="2"/>
      <c r="J108" s="2"/>
      <c r="K108" s="2"/>
      <c r="L108" s="2"/>
    </row>
    <row r="109" spans="1:12" ht="23.25" x14ac:dyDescent="0.5">
      <c r="A109" s="19" t="s">
        <v>106</v>
      </c>
      <c r="B109" s="60">
        <v>1700000</v>
      </c>
      <c r="C109" s="60">
        <f>[8]ประจำเดือนรวมเช็คไม่ต้องคีย์!BM89</f>
        <v>0</v>
      </c>
      <c r="D109" s="60">
        <f>[8]ประจำเดือนรวมเช็คไม่ต้องคีย์!BM91</f>
        <v>0</v>
      </c>
      <c r="E109" s="61" t="str">
        <f>IF(D109&gt;B109,"+","-")</f>
        <v>-</v>
      </c>
      <c r="F109" s="60">
        <f>ABS(D109-B109)</f>
        <v>1700000</v>
      </c>
      <c r="G109" s="58"/>
      <c r="H109" s="2"/>
      <c r="I109" s="2"/>
      <c r="J109" s="2"/>
      <c r="K109" s="2"/>
      <c r="L109" s="2"/>
    </row>
    <row r="110" spans="1:12" ht="23.25" x14ac:dyDescent="0.5">
      <c r="A110" s="45" t="s">
        <v>107</v>
      </c>
      <c r="B110" s="56"/>
      <c r="C110" s="56"/>
      <c r="D110" s="56"/>
      <c r="E110" s="57"/>
      <c r="F110" s="56"/>
      <c r="G110" s="58"/>
      <c r="H110" s="2"/>
      <c r="I110" s="2"/>
      <c r="J110" s="2"/>
      <c r="K110" s="2"/>
      <c r="L110" s="2"/>
    </row>
    <row r="111" spans="1:12" ht="23.25" x14ac:dyDescent="0.5">
      <c r="A111" s="45" t="s">
        <v>108</v>
      </c>
      <c r="B111" s="77">
        <f>SUM(B108:B109)</f>
        <v>50000000</v>
      </c>
      <c r="C111" s="60">
        <f>SUM(C108:C109)</f>
        <v>0</v>
      </c>
      <c r="D111" s="77">
        <f>SUM(D108:D109)</f>
        <v>0</v>
      </c>
      <c r="E111" s="78" t="str">
        <f>IF(D111&gt;B111,"+","-")</f>
        <v>-</v>
      </c>
      <c r="F111" s="77">
        <f>SUM(F108:F109)</f>
        <v>50000000</v>
      </c>
      <c r="G111" s="58"/>
      <c r="H111" s="2"/>
      <c r="I111" s="2"/>
      <c r="J111" s="2"/>
      <c r="K111" s="2"/>
      <c r="L111" s="2"/>
    </row>
    <row r="112" spans="1:12" ht="23.25" x14ac:dyDescent="0.5">
      <c r="A112" s="19" t="s">
        <v>109</v>
      </c>
      <c r="B112" s="56"/>
      <c r="C112" s="56"/>
      <c r="D112" s="56"/>
      <c r="E112" s="57"/>
      <c r="F112" s="56"/>
      <c r="G112" s="58"/>
      <c r="H112" s="2"/>
      <c r="I112" s="2"/>
      <c r="J112" s="2"/>
      <c r="K112" s="2"/>
      <c r="L112" s="2"/>
    </row>
    <row r="113" spans="1:12" ht="23.25" x14ac:dyDescent="0.5">
      <c r="A113" s="19" t="s">
        <v>110</v>
      </c>
      <c r="B113" s="60">
        <v>350000000</v>
      </c>
      <c r="C113" s="60">
        <f>[8]ประจำเดือนรวมเช็คไม่ต้องคีย์!BO89</f>
        <v>935669.73</v>
      </c>
      <c r="D113" s="60">
        <f>[8]ประจำเดือนรวมเช็คไม่ต้องคีย์!BO91</f>
        <v>91273864.470000029</v>
      </c>
      <c r="E113" s="61" t="str">
        <f>IF(D113&gt;B113,"+","-")</f>
        <v>-</v>
      </c>
      <c r="F113" s="60">
        <f>ABS(D113-B113)</f>
        <v>258726135.52999997</v>
      </c>
      <c r="G113" s="58"/>
      <c r="H113" s="2"/>
      <c r="I113" s="2"/>
      <c r="J113" s="2"/>
      <c r="K113" s="2"/>
      <c r="L113" s="2"/>
    </row>
    <row r="114" spans="1:12" ht="23.25" x14ac:dyDescent="0.5">
      <c r="A114" s="19" t="s">
        <v>111</v>
      </c>
      <c r="B114" s="60">
        <v>30000000</v>
      </c>
      <c r="C114" s="60">
        <f>[8]ประจำเดือนรวมเช็คไม่ต้องคีย์!BP89</f>
        <v>345600</v>
      </c>
      <c r="D114" s="60">
        <f>[8]ประจำเดือนรวมเช็คไม่ต้องคีย์!BP91</f>
        <v>4016000</v>
      </c>
      <c r="E114" s="61" t="str">
        <f>IF(D114&gt;B114,"+","-")</f>
        <v>-</v>
      </c>
      <c r="F114" s="60">
        <f>ABS(D114-B114)</f>
        <v>25984000</v>
      </c>
      <c r="G114" s="58"/>
      <c r="H114" s="2"/>
      <c r="I114" s="2"/>
      <c r="J114" s="2"/>
      <c r="K114" s="2"/>
      <c r="L114" s="2"/>
    </row>
    <row r="115" spans="1:12" ht="23.25" x14ac:dyDescent="0.5">
      <c r="A115" s="19" t="s">
        <v>112</v>
      </c>
      <c r="B115" s="60">
        <v>920000000</v>
      </c>
      <c r="C115" s="60">
        <f>SUM([8]ประจำเดือนรวมเช็คไม่ต้องคีย์!BQ89:BY89)</f>
        <v>533891236.25</v>
      </c>
      <c r="D115" s="60">
        <f>SUM([8]ประจำเดือนรวมเช็คไม่ต้องคีย์!BQ91:BY91)</f>
        <v>810551870.11000001</v>
      </c>
      <c r="E115" s="61" t="str">
        <f>IF(D115&gt;B115,"+","-")</f>
        <v>-</v>
      </c>
      <c r="F115" s="60">
        <f>ABS(D115-B115)</f>
        <v>109448129.88999999</v>
      </c>
      <c r="G115" s="58"/>
      <c r="H115" s="2"/>
      <c r="I115" s="2"/>
      <c r="J115" s="2"/>
      <c r="K115" s="2"/>
      <c r="L115" s="2"/>
    </row>
    <row r="116" spans="1:12" ht="23.25" x14ac:dyDescent="0.5">
      <c r="A116" s="49" t="s">
        <v>113</v>
      </c>
      <c r="B116" s="68">
        <f>SUM(B113:B115)</f>
        <v>1300000000</v>
      </c>
      <c r="C116" s="68">
        <f>SUM(C113:C115)</f>
        <v>535172505.98000002</v>
      </c>
      <c r="D116" s="68">
        <f>SUM(D113:D115)</f>
        <v>905841734.58000004</v>
      </c>
      <c r="E116" s="69" t="str">
        <f>IF(D116&gt;B116,"+","-")</f>
        <v>-</v>
      </c>
      <c r="F116" s="68">
        <f>ABS(D116-B116)</f>
        <v>394158265.41999996</v>
      </c>
      <c r="G116" s="58"/>
      <c r="H116" s="2"/>
      <c r="I116" s="2"/>
      <c r="J116" s="2"/>
      <c r="K116" s="2"/>
      <c r="L116" s="2"/>
    </row>
    <row r="117" spans="1:12" ht="23.25" x14ac:dyDescent="0.5">
      <c r="A117" s="50" t="s">
        <v>114</v>
      </c>
      <c r="B117" s="68">
        <f>+B30+B88+B105+B111+B116</f>
        <v>83000000000</v>
      </c>
      <c r="C117" s="68">
        <f>+C30+C88+C105+C111+C116</f>
        <v>3612254271.77</v>
      </c>
      <c r="D117" s="68">
        <f>+D30+D88+D105+D111+D116</f>
        <v>41665835668.450012</v>
      </c>
      <c r="E117" s="69" t="str">
        <f>IF(D117&gt;B117,"+","-")</f>
        <v>-</v>
      </c>
      <c r="F117" s="68">
        <f>ABS(D117-B117)</f>
        <v>41334164331.549988</v>
      </c>
      <c r="G117" s="58"/>
      <c r="H117" s="2"/>
      <c r="I117" s="2"/>
      <c r="J117" s="2"/>
      <c r="K117" s="2"/>
      <c r="L117" s="2"/>
    </row>
    <row r="118" spans="1:12" ht="23.25" x14ac:dyDescent="0.5">
      <c r="A118" s="44" t="s">
        <v>115</v>
      </c>
      <c r="B118" s="56"/>
      <c r="C118" s="56"/>
      <c r="D118" s="56"/>
      <c r="E118" s="57"/>
      <c r="F118" s="56"/>
      <c r="G118" s="58"/>
      <c r="H118" s="2"/>
      <c r="I118" s="2"/>
      <c r="J118" s="2"/>
      <c r="K118" s="2"/>
      <c r="L118" s="2"/>
    </row>
    <row r="119" spans="1:12" ht="23.25" x14ac:dyDescent="0.5">
      <c r="A119" s="51" t="s">
        <v>116</v>
      </c>
      <c r="B119" s="77"/>
      <c r="C119" s="77">
        <f>+[8]ประจำเดือนรวมเช็คไม่ต้องคีย์!CA89</f>
        <v>0</v>
      </c>
      <c r="D119" s="77">
        <f>[8]ประจำเดือนรวมเช็คไม่ต้องคีย์!CA91</f>
        <v>0</v>
      </c>
      <c r="E119" s="61" t="str">
        <f>IF(D119&gt;B119,"+","-")</f>
        <v>-</v>
      </c>
      <c r="F119" s="60">
        <f>ABS(D119-B119)</f>
        <v>0</v>
      </c>
      <c r="G119" s="58"/>
      <c r="H119" s="2"/>
      <c r="I119" s="2"/>
      <c r="J119" s="2"/>
      <c r="K119" s="2"/>
      <c r="L119" s="2"/>
    </row>
    <row r="120" spans="1:12" ht="23.25" x14ac:dyDescent="0.5">
      <c r="A120" s="50" t="s">
        <v>117</v>
      </c>
      <c r="B120" s="68">
        <f>+B119</f>
        <v>0</v>
      </c>
      <c r="C120" s="68">
        <f>+C119</f>
        <v>0</v>
      </c>
      <c r="D120" s="68">
        <f>+D119</f>
        <v>0</v>
      </c>
      <c r="E120" s="69" t="str">
        <f>IF(D120&gt;B120,"+","-")</f>
        <v>-</v>
      </c>
      <c r="F120" s="68">
        <f>ABS(D120-B120)</f>
        <v>0</v>
      </c>
      <c r="G120" s="2"/>
      <c r="H120" s="2"/>
      <c r="I120" s="2"/>
      <c r="J120" s="2"/>
      <c r="K120" s="2"/>
      <c r="L120" s="2"/>
    </row>
    <row r="121" spans="1:12" ht="23.25" x14ac:dyDescent="0.5">
      <c r="A121" s="50" t="s">
        <v>118</v>
      </c>
      <c r="B121" s="68">
        <f>+B117+B120</f>
        <v>83000000000</v>
      </c>
      <c r="C121" s="68">
        <f>+C117+C120</f>
        <v>3612254271.77</v>
      </c>
      <c r="D121" s="68">
        <f>+D117+D120</f>
        <v>41665835668.450012</v>
      </c>
      <c r="E121" s="69" t="str">
        <f>IF(D121&gt;B121,"+","-")</f>
        <v>-</v>
      </c>
      <c r="F121" s="68">
        <f>ABS(D121-B121)</f>
        <v>41334164331.549988</v>
      </c>
      <c r="G121" s="2"/>
      <c r="H121" s="2"/>
      <c r="I121" s="2"/>
      <c r="J121" s="2"/>
      <c r="K121" s="2"/>
      <c r="L121" s="2"/>
    </row>
    <row r="122" spans="1:12" ht="23.25" x14ac:dyDescent="0.5">
      <c r="A122" s="5"/>
      <c r="B122" s="5"/>
      <c r="C122" s="5"/>
      <c r="D122" s="84"/>
      <c r="E122" s="5"/>
      <c r="F122" s="5"/>
      <c r="G122" s="2"/>
      <c r="H122" s="2"/>
      <c r="I122" s="2"/>
      <c r="J122" s="2"/>
      <c r="K122" s="2"/>
      <c r="L122" s="2"/>
    </row>
    <row r="123" spans="1:12" ht="23.25" x14ac:dyDescent="0.5">
      <c r="A123" s="53" t="s">
        <v>119</v>
      </c>
    </row>
  </sheetData>
  <mergeCells count="9">
    <mergeCell ref="A53:F53"/>
    <mergeCell ref="A96:F96"/>
    <mergeCell ref="A97:F97"/>
    <mergeCell ref="A1:F1"/>
    <mergeCell ref="A2:F2"/>
    <mergeCell ref="H2:K2"/>
    <mergeCell ref="A3:F3"/>
    <mergeCell ref="H3:K3"/>
    <mergeCell ref="A52:F5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topLeftCell="A112" workbookViewId="0">
      <selection activeCell="A125" sqref="A125"/>
    </sheetView>
  </sheetViews>
  <sheetFormatPr defaultRowHeight="14.25" x14ac:dyDescent="0.2"/>
  <cols>
    <col min="1" max="1" width="44.25" bestFit="1" customWidth="1"/>
    <col min="2" max="2" width="15.125" bestFit="1" customWidth="1"/>
    <col min="3" max="3" width="14.25" bestFit="1" customWidth="1"/>
    <col min="4" max="4" width="15.125" bestFit="1" customWidth="1"/>
    <col min="5" max="5" width="3.125" bestFit="1" customWidth="1"/>
    <col min="6" max="6" width="15.125" bestFit="1" customWidth="1"/>
    <col min="8" max="8" width="7.125" bestFit="1" customWidth="1"/>
    <col min="9" max="9" width="13.5" bestFit="1" customWidth="1"/>
    <col min="10" max="10" width="10.75" bestFit="1" customWidth="1"/>
    <col min="11" max="11" width="11.625" bestFit="1" customWidth="1"/>
  </cols>
  <sheetData>
    <row r="1" spans="1:12" ht="23.25" x14ac:dyDescent="0.4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</row>
    <row r="2" spans="1:12" ht="23.25" x14ac:dyDescent="0.45">
      <c r="A2" s="3">
        <f>[9]ประจำเดือนรวมเช็คไม่ต้องคีย์!A2</f>
        <v>43952</v>
      </c>
      <c r="B2" s="1"/>
      <c r="C2" s="1"/>
      <c r="D2" s="1"/>
      <c r="E2" s="1"/>
      <c r="F2" s="1"/>
      <c r="G2" s="2"/>
      <c r="H2" s="1" t="s">
        <v>1</v>
      </c>
      <c r="I2" s="1"/>
      <c r="J2" s="1"/>
      <c r="K2" s="1"/>
      <c r="L2" s="2"/>
    </row>
    <row r="3" spans="1:12" ht="23.25" x14ac:dyDescent="0.45">
      <c r="A3" s="1"/>
      <c r="B3" s="1"/>
      <c r="C3" s="1"/>
      <c r="D3" s="1"/>
      <c r="E3" s="1"/>
      <c r="F3" s="1"/>
      <c r="G3" s="2"/>
      <c r="H3" s="3">
        <f>A2</f>
        <v>43952</v>
      </c>
      <c r="I3" s="1"/>
      <c r="J3" s="1"/>
      <c r="K3" s="1"/>
      <c r="L3" s="2"/>
    </row>
    <row r="4" spans="1:12" ht="23.25" x14ac:dyDescent="0.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2"/>
      <c r="H4" s="5"/>
      <c r="I4" s="5"/>
      <c r="J4" s="6"/>
      <c r="K4" s="6"/>
      <c r="L4" s="2"/>
    </row>
    <row r="5" spans="1:12" ht="23.25" x14ac:dyDescent="0.5">
      <c r="A5" s="7"/>
      <c r="B5" s="7" t="s">
        <v>8</v>
      </c>
      <c r="C5" s="7"/>
      <c r="D5" s="7"/>
      <c r="E5" s="7" t="s">
        <v>9</v>
      </c>
      <c r="F5" s="7" t="s">
        <v>10</v>
      </c>
      <c r="G5" s="2"/>
      <c r="H5" s="54" t="s">
        <v>11</v>
      </c>
      <c r="I5" s="54" t="s">
        <v>12</v>
      </c>
      <c r="J5" s="55" t="s">
        <v>4</v>
      </c>
      <c r="K5" s="54" t="s">
        <v>5</v>
      </c>
      <c r="L5" s="2"/>
    </row>
    <row r="6" spans="1:12" ht="23.25" x14ac:dyDescent="0.5">
      <c r="A6" s="56" t="s">
        <v>13</v>
      </c>
      <c r="B6" s="56"/>
      <c r="C6" s="56"/>
      <c r="D6" s="56"/>
      <c r="E6" s="57"/>
      <c r="F6" s="56"/>
      <c r="G6" s="58"/>
      <c r="H6" s="4">
        <v>1</v>
      </c>
      <c r="I6" s="56" t="s">
        <v>14</v>
      </c>
      <c r="J6" s="59">
        <f>+[9]ประจำเดือนรวมเช็คไม่ต้องคีย์!BQ89</f>
        <v>27598017.800000001</v>
      </c>
      <c r="K6" s="59">
        <f>+[9]ประจำเดือนรวมเช็คไม่ต้องคีย์!BQ91</f>
        <v>797795571.40999973</v>
      </c>
      <c r="L6" s="2"/>
    </row>
    <row r="7" spans="1:12" ht="23.25" x14ac:dyDescent="0.5">
      <c r="A7" s="60" t="s">
        <v>15</v>
      </c>
      <c r="B7" s="60"/>
      <c r="C7" s="60"/>
      <c r="D7" s="60"/>
      <c r="E7" s="61"/>
      <c r="F7" s="60"/>
      <c r="G7" s="58"/>
      <c r="H7" s="16">
        <v>2</v>
      </c>
      <c r="I7" s="60" t="s">
        <v>16</v>
      </c>
      <c r="J7" s="62">
        <f>[9]ประจำเดือนรวมเช็คไม่ต้องคีย์!BR89</f>
        <v>291515.49</v>
      </c>
      <c r="K7" s="62">
        <f>+[9]ประจำเดือนรวมเช็คไม่ต้องคีย์!BR91</f>
        <v>6929254.8599999994</v>
      </c>
      <c r="L7" s="2"/>
    </row>
    <row r="8" spans="1:12" ht="23.25" x14ac:dyDescent="0.5">
      <c r="A8" s="60" t="s">
        <v>17</v>
      </c>
      <c r="B8" s="60"/>
      <c r="C8" s="60"/>
      <c r="D8" s="60"/>
      <c r="E8" s="61"/>
      <c r="F8" s="60"/>
      <c r="G8" s="58"/>
      <c r="H8" s="16">
        <v>3</v>
      </c>
      <c r="I8" s="60" t="s">
        <v>18</v>
      </c>
      <c r="J8" s="62">
        <f>[9]ประจำเดือนรวมเช็คไม่ต้องคีย์!BS89</f>
        <v>1756823</v>
      </c>
      <c r="K8" s="62">
        <f>+[9]ประจำเดือนรวมเช็คไม่ต้องคีย์!BS91</f>
        <v>13631047.699999999</v>
      </c>
      <c r="L8" s="2"/>
    </row>
    <row r="9" spans="1:12" ht="23.25" x14ac:dyDescent="0.5">
      <c r="A9" s="60"/>
      <c r="B9" s="63"/>
      <c r="C9" s="60"/>
      <c r="D9" s="60"/>
      <c r="E9" s="61"/>
      <c r="F9" s="60"/>
      <c r="G9" s="58"/>
      <c r="H9" s="16">
        <v>4</v>
      </c>
      <c r="I9" s="60" t="s">
        <v>19</v>
      </c>
      <c r="J9" s="62">
        <f>[9]ประจำเดือนรวมเช็คไม่ต้องคีย์!BT89</f>
        <v>1414874.24</v>
      </c>
      <c r="K9" s="62">
        <f>+[9]ประจำเดือนรวมเช็คไม่ต้องคีย์!BT91</f>
        <v>23257226.669999998</v>
      </c>
      <c r="L9" s="2"/>
    </row>
    <row r="10" spans="1:12" ht="23.25" x14ac:dyDescent="0.5">
      <c r="A10" s="60" t="s">
        <v>20</v>
      </c>
      <c r="B10" s="60">
        <v>9000000</v>
      </c>
      <c r="C10" s="60">
        <f>[9]ประจำเดือนรวมเช็คไม่ต้องคีย์!B89</f>
        <v>698651.49000000011</v>
      </c>
      <c r="D10" s="60">
        <f>[9]ประจำเดือนรวมเช็คไม่ต้องคีย์!B91</f>
        <v>11882733.120000001</v>
      </c>
      <c r="E10" s="61" t="str">
        <f>IF(D10&gt;B10,"+","-")</f>
        <v>+</v>
      </c>
      <c r="F10" s="60">
        <f>ABS(D10-B10)</f>
        <v>2882733.120000001</v>
      </c>
      <c r="G10" s="58"/>
      <c r="H10" s="16"/>
      <c r="I10" s="60"/>
      <c r="J10" s="62"/>
      <c r="K10" s="62"/>
      <c r="L10" s="2"/>
    </row>
    <row r="11" spans="1:12" ht="23.25" x14ac:dyDescent="0.5">
      <c r="A11" s="60" t="s">
        <v>21</v>
      </c>
      <c r="B11" s="60">
        <v>600000000</v>
      </c>
      <c r="C11" s="60">
        <f>[9]ประจำเดือนรวมเช็คไม่ต้องคีย์!C89</f>
        <v>82492037.190000013</v>
      </c>
      <c r="D11" s="60">
        <f>[9]ประจำเดือนรวมเช็คไม่ต้องคีย์!C91</f>
        <v>1387620330.9000003</v>
      </c>
      <c r="E11" s="61" t="str">
        <f t="shared" ref="E11:E17" si="0">IF(D11&gt;B11,"+","-")</f>
        <v>+</v>
      </c>
      <c r="F11" s="60">
        <f t="shared" ref="F11:F17" si="1">ABS(D11-B11)</f>
        <v>787620330.90000033</v>
      </c>
      <c r="G11" s="58"/>
      <c r="H11" s="19"/>
      <c r="I11" s="20"/>
      <c r="J11" s="20"/>
      <c r="K11" s="20"/>
      <c r="L11" s="21"/>
    </row>
    <row r="12" spans="1:12" ht="23.25" x14ac:dyDescent="0.5">
      <c r="A12" s="60" t="s">
        <v>22</v>
      </c>
      <c r="B12" s="60">
        <v>1000000000</v>
      </c>
      <c r="C12" s="60">
        <f>[9]ประจำเดือนรวมเช็คไม่ต้องคีย์!D89</f>
        <v>87599204.409999996</v>
      </c>
      <c r="D12" s="60">
        <f>[9]ประจำเดือนรวมเช็คไม่ต้องคีย์!D91</f>
        <v>663396358.32000005</v>
      </c>
      <c r="E12" s="61" t="str">
        <f t="shared" si="0"/>
        <v>-</v>
      </c>
      <c r="F12" s="60">
        <f t="shared" si="1"/>
        <v>336603641.67999995</v>
      </c>
      <c r="G12" s="58"/>
      <c r="H12" s="16"/>
      <c r="I12" s="60"/>
      <c r="J12" s="62"/>
      <c r="K12" s="62"/>
      <c r="L12" s="2"/>
    </row>
    <row r="13" spans="1:12" ht="23.25" x14ac:dyDescent="0.5">
      <c r="A13" s="60" t="s">
        <v>23</v>
      </c>
      <c r="B13" s="60">
        <v>1000000</v>
      </c>
      <c r="C13" s="60">
        <f>[9]ประจำเดือนรวมเช็คไม่ต้องคีย์!E89</f>
        <v>64388</v>
      </c>
      <c r="D13" s="60">
        <f>[9]ประจำเดือนรวมเช็คไม่ต้องคีย์!E91</f>
        <v>535552</v>
      </c>
      <c r="E13" s="61" t="str">
        <f t="shared" si="0"/>
        <v>-</v>
      </c>
      <c r="F13" s="60">
        <f t="shared" si="1"/>
        <v>464448</v>
      </c>
      <c r="G13" s="58"/>
      <c r="H13" s="7"/>
      <c r="I13" s="60"/>
      <c r="J13" s="62"/>
      <c r="K13" s="62"/>
      <c r="L13" s="2"/>
    </row>
    <row r="14" spans="1:12" ht="24" thickBot="1" x14ac:dyDescent="0.55000000000000004">
      <c r="A14" s="60" t="s">
        <v>24</v>
      </c>
      <c r="B14" s="60">
        <v>240000000</v>
      </c>
      <c r="C14" s="60">
        <f>[9]ประจำเดือนรวมเช็คไม่ต้องคีย์!F89</f>
        <v>11690265.129999999</v>
      </c>
      <c r="D14" s="60">
        <f>[9]ประจำเดือนรวมเช็คไม่ต้องคีย์!F91</f>
        <v>134157161.34999996</v>
      </c>
      <c r="E14" s="61" t="str">
        <f t="shared" si="0"/>
        <v>-</v>
      </c>
      <c r="F14" s="60">
        <f t="shared" si="1"/>
        <v>105842838.65000004</v>
      </c>
      <c r="G14" s="58"/>
      <c r="H14" s="64"/>
      <c r="I14" s="65" t="s">
        <v>25</v>
      </c>
      <c r="J14" s="66">
        <f>SUM(J6:J13)</f>
        <v>31061230.529999997</v>
      </c>
      <c r="K14" s="66">
        <f>SUM(K6:K13)</f>
        <v>841613100.63999975</v>
      </c>
      <c r="L14" s="21"/>
    </row>
    <row r="15" spans="1:12" ht="24" thickTop="1" x14ac:dyDescent="0.5">
      <c r="A15" s="60" t="s">
        <v>26</v>
      </c>
      <c r="B15" s="60">
        <v>50000000</v>
      </c>
      <c r="C15" s="60">
        <f>[9]ประจำเดือนรวมเช็คไม่ต้องคีย์!G89</f>
        <v>0</v>
      </c>
      <c r="D15" s="60">
        <f>[9]ประจำเดือนรวมเช็คไม่ต้องคีย์!G91</f>
        <v>9589949.75</v>
      </c>
      <c r="E15" s="61" t="str">
        <f t="shared" si="0"/>
        <v>-</v>
      </c>
      <c r="F15" s="60">
        <f t="shared" si="1"/>
        <v>40410050.25</v>
      </c>
      <c r="G15" s="58"/>
      <c r="H15" s="2"/>
      <c r="I15" s="2"/>
      <c r="J15" s="2"/>
      <c r="K15" s="2"/>
      <c r="L15" s="2"/>
    </row>
    <row r="16" spans="1:12" ht="23.25" x14ac:dyDescent="0.5">
      <c r="A16" s="60" t="s">
        <v>27</v>
      </c>
      <c r="B16" s="67">
        <v>14000000000</v>
      </c>
      <c r="C16" s="60">
        <f>[9]ประจำเดือนรวมเช็คไม่ต้องคีย์!H89</f>
        <v>0</v>
      </c>
      <c r="D16" s="60">
        <f>[9]ประจำเดือนรวมเช็คไม่ต้องคีย์!H89</f>
        <v>0</v>
      </c>
      <c r="E16" s="61" t="str">
        <f>IF(D16&gt;B16,"+","-")</f>
        <v>-</v>
      </c>
      <c r="F16" s="60">
        <f>ABS(D16-B16)</f>
        <v>14000000000</v>
      </c>
      <c r="G16" s="58"/>
      <c r="H16" s="21"/>
      <c r="I16" s="21"/>
      <c r="J16" s="2"/>
      <c r="K16" s="58"/>
      <c r="L16" s="2"/>
    </row>
    <row r="17" spans="1:12" ht="23.25" x14ac:dyDescent="0.5">
      <c r="A17" s="60" t="s">
        <v>28</v>
      </c>
      <c r="B17" s="68">
        <f>SUM(B9:B16)</f>
        <v>15900000000</v>
      </c>
      <c r="C17" s="68">
        <f>SUM(C9:C16)</f>
        <v>182544546.22</v>
      </c>
      <c r="D17" s="68">
        <f>SUM(D9:D16)</f>
        <v>2207182085.4400001</v>
      </c>
      <c r="E17" s="69" t="str">
        <f t="shared" si="0"/>
        <v>-</v>
      </c>
      <c r="F17" s="68">
        <f t="shared" si="1"/>
        <v>13692817914.559999</v>
      </c>
      <c r="G17" s="58"/>
      <c r="H17" s="5"/>
      <c r="I17" s="2"/>
      <c r="J17" s="2"/>
      <c r="K17" s="2"/>
      <c r="L17" s="2"/>
    </row>
    <row r="18" spans="1:12" ht="23.25" x14ac:dyDescent="0.5">
      <c r="A18" s="60" t="s">
        <v>29</v>
      </c>
      <c r="B18" s="56"/>
      <c r="C18" s="56"/>
      <c r="D18" s="56"/>
      <c r="E18" s="57"/>
      <c r="F18" s="56"/>
      <c r="G18" s="58"/>
      <c r="H18" s="5"/>
      <c r="I18" s="2"/>
      <c r="J18" s="2"/>
      <c r="K18" s="2"/>
      <c r="L18" s="2"/>
    </row>
    <row r="19" spans="1:12" ht="23.25" x14ac:dyDescent="0.5">
      <c r="A19" s="60" t="s">
        <v>30</v>
      </c>
      <c r="B19" s="63">
        <v>27700000000</v>
      </c>
      <c r="C19" s="60">
        <f>[9]ประจำเดือนรวมเช็คไม่ต้องคีย์!I89</f>
        <v>2044244533.0599999</v>
      </c>
      <c r="D19" s="60">
        <f>[9]ประจำเดือนรวมเช็คไม่ต้องคีย์!I91</f>
        <v>17202565881.310001</v>
      </c>
      <c r="E19" s="61" t="str">
        <f t="shared" ref="E19:E29" si="2">IF(D19&gt;B19,"+","-")</f>
        <v>-</v>
      </c>
      <c r="F19" s="60">
        <f t="shared" ref="F19:F29" si="3">ABS(D19-B19)</f>
        <v>10497434118.689999</v>
      </c>
      <c r="G19" s="58"/>
      <c r="H19" s="5"/>
      <c r="I19" s="2"/>
      <c r="J19" s="2"/>
      <c r="K19" s="2"/>
      <c r="L19" s="21"/>
    </row>
    <row r="20" spans="1:12" ht="23.25" x14ac:dyDescent="0.5">
      <c r="A20" s="60" t="s">
        <v>31</v>
      </c>
      <c r="B20" s="63">
        <v>13400000000</v>
      </c>
      <c r="C20" s="60">
        <f>[9]ประจำเดือนรวมเช็คไม่ต้องคีย์!J89</f>
        <v>471150857.01999998</v>
      </c>
      <c r="D20" s="60">
        <f>[9]ประจำเดือนรวมเช็คไม่ต้องคีย์!J91</f>
        <v>9627996250.460001</v>
      </c>
      <c r="E20" s="70" t="str">
        <f t="shared" si="2"/>
        <v>-</v>
      </c>
      <c r="F20" s="60">
        <f t="shared" si="3"/>
        <v>3772003749.539999</v>
      </c>
      <c r="G20" s="58"/>
      <c r="H20" s="2"/>
      <c r="I20" s="2"/>
      <c r="J20" s="2"/>
      <c r="K20" s="2"/>
      <c r="L20" s="29"/>
    </row>
    <row r="21" spans="1:12" ht="23.25" x14ac:dyDescent="0.5">
      <c r="A21" s="60" t="s">
        <v>32</v>
      </c>
      <c r="B21" s="63">
        <v>0</v>
      </c>
      <c r="C21" s="60">
        <f>[9]ประจำเดือนรวมเช็คไม่ต้องคีย์!K89</f>
        <v>0</v>
      </c>
      <c r="D21" s="60">
        <f>[9]ประจำเดือนรวมเช็คไม่ต้องคีย์!K91</f>
        <v>0</v>
      </c>
      <c r="E21" s="61" t="str">
        <f t="shared" si="2"/>
        <v>-</v>
      </c>
      <c r="F21" s="60">
        <f t="shared" si="3"/>
        <v>0</v>
      </c>
      <c r="G21" s="58"/>
      <c r="H21" s="30"/>
      <c r="I21" s="30"/>
      <c r="J21" s="30"/>
      <c r="K21" s="30"/>
      <c r="L21" s="29"/>
    </row>
    <row r="22" spans="1:12" ht="23.25" x14ac:dyDescent="0.5">
      <c r="A22" s="60" t="s">
        <v>33</v>
      </c>
      <c r="B22" s="63">
        <v>4400000000</v>
      </c>
      <c r="C22" s="60">
        <f>[9]ประจำเดือนรวมเช็คไม่ต้องคีย์!L89</f>
        <v>404014026.74000001</v>
      </c>
      <c r="D22" s="60">
        <f>[9]ประจำเดือนรวมเช็คไม่ต้องคีย์!L91</f>
        <v>2861313991.6800003</v>
      </c>
      <c r="E22" s="61" t="str">
        <f t="shared" si="2"/>
        <v>-</v>
      </c>
      <c r="F22" s="60">
        <f t="shared" si="3"/>
        <v>1538686008.3199997</v>
      </c>
      <c r="G22" s="58"/>
      <c r="H22" s="2"/>
      <c r="I22" s="2"/>
      <c r="J22" s="2"/>
      <c r="K22" s="2"/>
      <c r="L22" s="29"/>
    </row>
    <row r="23" spans="1:12" ht="23.25" x14ac:dyDescent="0.5">
      <c r="A23" s="60" t="s">
        <v>34</v>
      </c>
      <c r="B23" s="71">
        <v>13200000000</v>
      </c>
      <c r="C23" s="60">
        <f>[9]ประจำเดือนรวมเช็คไม่ต้องคีย์!M89</f>
        <v>1495795817</v>
      </c>
      <c r="D23" s="72">
        <f>[9]ประจำเดือนรวมเช็คไม่ต้องคีย์!M91</f>
        <v>10001693006</v>
      </c>
      <c r="E23" s="61" t="str">
        <f t="shared" si="2"/>
        <v>-</v>
      </c>
      <c r="F23" s="73">
        <f t="shared" si="3"/>
        <v>3198306994</v>
      </c>
      <c r="G23" s="58"/>
      <c r="H23" s="2"/>
      <c r="I23" s="2"/>
      <c r="J23" s="2"/>
      <c r="K23" s="2"/>
      <c r="L23" s="29"/>
    </row>
    <row r="24" spans="1:12" ht="23.25" x14ac:dyDescent="0.5">
      <c r="A24" s="19" t="s">
        <v>35</v>
      </c>
      <c r="B24" s="71"/>
      <c r="C24" s="60"/>
      <c r="D24" s="72"/>
      <c r="E24" s="61"/>
      <c r="F24" s="73"/>
      <c r="G24" s="74"/>
      <c r="H24" s="21"/>
      <c r="I24" s="21"/>
      <c r="J24" s="21"/>
      <c r="K24" s="21"/>
      <c r="L24" s="35"/>
    </row>
    <row r="25" spans="1:12" ht="23.25" x14ac:dyDescent="0.5">
      <c r="A25" s="60" t="s">
        <v>36</v>
      </c>
      <c r="B25" s="63">
        <v>3670000000</v>
      </c>
      <c r="C25" s="60">
        <f>[9]ประจำเดือนรวมเช็คไม่ต้องคีย์!N89</f>
        <v>330150542.47999996</v>
      </c>
      <c r="D25" s="60">
        <f>[9]ประจำเดือนรวมเช็คไม่ต้องคีย์!N91</f>
        <v>2391295697.6700001</v>
      </c>
      <c r="E25" s="61" t="str">
        <f>IF(D25&gt;B25,"+","-")</f>
        <v>-</v>
      </c>
      <c r="F25" s="60">
        <f>ABS(D25-B25)</f>
        <v>1278704302.3299999</v>
      </c>
      <c r="G25" s="58"/>
      <c r="H25" s="2"/>
      <c r="I25" s="2"/>
      <c r="J25" s="2"/>
      <c r="K25" s="2"/>
      <c r="L25" s="2"/>
    </row>
    <row r="26" spans="1:12" ht="23.25" x14ac:dyDescent="0.5">
      <c r="A26" s="60" t="s">
        <v>37</v>
      </c>
      <c r="B26" s="60">
        <v>4600000</v>
      </c>
      <c r="C26" s="60">
        <f>[9]ประจำเดือนรวมเช็คไม่ต้องคีย์!O89</f>
        <v>289417.5</v>
      </c>
      <c r="D26" s="60">
        <f>[9]ประจำเดือนรวมเช็คไม่ต้องคีย์!O91</f>
        <v>4948410</v>
      </c>
      <c r="E26" s="61" t="str">
        <f>IF(D26&gt;B26,"+","-")</f>
        <v>+</v>
      </c>
      <c r="F26" s="60">
        <f>ABS(D26-B26)</f>
        <v>348410</v>
      </c>
      <c r="G26" s="58"/>
      <c r="H26" s="2"/>
      <c r="I26" s="2"/>
      <c r="J26" s="2"/>
      <c r="K26" s="2"/>
      <c r="L26" s="2"/>
    </row>
    <row r="27" spans="1:12" ht="23.25" x14ac:dyDescent="0.5">
      <c r="A27" s="60" t="s">
        <v>38</v>
      </c>
      <c r="B27" s="60">
        <v>400000</v>
      </c>
      <c r="C27" s="60">
        <f>[9]ประจำเดือนรวมเช็คไม่ต้องคีย์!P89</f>
        <v>0</v>
      </c>
      <c r="D27" s="60">
        <f>[9]ประจำเดือนรวมเช็คไม่ต้องคีย์!P91</f>
        <v>142030</v>
      </c>
      <c r="E27" s="61" t="str">
        <f>IF(D27&gt;B27,"+","-")</f>
        <v>-</v>
      </c>
      <c r="F27" s="60">
        <f>ABS(D27-B27)</f>
        <v>257970</v>
      </c>
      <c r="G27" s="58"/>
      <c r="H27" s="2"/>
      <c r="I27" s="2"/>
      <c r="J27" s="2"/>
      <c r="K27" s="2"/>
      <c r="L27" s="2"/>
    </row>
    <row r="28" spans="1:12" ht="23.25" x14ac:dyDescent="0.5">
      <c r="A28" s="60" t="s">
        <v>39</v>
      </c>
      <c r="B28" s="60">
        <v>125000000</v>
      </c>
      <c r="C28" s="60">
        <f>[9]ประจำเดือนรวมเช็คไม่ต้องคีย์!Q89</f>
        <v>8299350</v>
      </c>
      <c r="D28" s="60">
        <f>[9]ประจำเดือนรวมเช็คไม่ต้องคีย์!Q91</f>
        <v>77661075.659999996</v>
      </c>
      <c r="E28" s="61" t="str">
        <f>IF(D28&gt;B28,"+","-")</f>
        <v>-</v>
      </c>
      <c r="F28" s="60">
        <f>ABS(D28-B28)</f>
        <v>47338924.340000004</v>
      </c>
      <c r="G28" s="58"/>
      <c r="H28" s="2"/>
      <c r="I28" s="2"/>
      <c r="J28" s="2"/>
      <c r="K28" s="2"/>
      <c r="L28" s="2"/>
    </row>
    <row r="29" spans="1:12" ht="23.25" x14ac:dyDescent="0.5">
      <c r="A29" s="60" t="s">
        <v>40</v>
      </c>
      <c r="B29" s="75">
        <f>SUM(B19:B28)</f>
        <v>62500000000</v>
      </c>
      <c r="C29" s="75">
        <f>SUM(C19:C28)</f>
        <v>4753944543.7999992</v>
      </c>
      <c r="D29" s="75">
        <f>SUM(D19:D28)</f>
        <v>42167616342.780006</v>
      </c>
      <c r="E29" s="69" t="str">
        <f t="shared" si="2"/>
        <v>-</v>
      </c>
      <c r="F29" s="68">
        <f t="shared" si="3"/>
        <v>20332383657.219994</v>
      </c>
      <c r="G29" s="58"/>
      <c r="H29" s="2"/>
      <c r="I29" s="2"/>
      <c r="J29" s="2"/>
      <c r="K29" s="2"/>
      <c r="L29" s="2"/>
    </row>
    <row r="30" spans="1:12" ht="23.25" x14ac:dyDescent="0.5">
      <c r="A30" s="76" t="s">
        <v>41</v>
      </c>
      <c r="B30" s="77">
        <f>+B17+B29</f>
        <v>78400000000</v>
      </c>
      <c r="C30" s="77">
        <f>+C17+C29</f>
        <v>4936489090.0199995</v>
      </c>
      <c r="D30" s="77">
        <f>+D17+D29</f>
        <v>44374798428.220009</v>
      </c>
      <c r="E30" s="78" t="str">
        <f>IF(D30&gt;B30,"+","-")</f>
        <v>-</v>
      </c>
      <c r="F30" s="77">
        <f>ABS(D30-B30)</f>
        <v>34025201571.779991</v>
      </c>
      <c r="G30" s="58"/>
      <c r="H30" s="2"/>
      <c r="I30" s="2"/>
      <c r="J30" s="2"/>
      <c r="K30" s="2"/>
      <c r="L30" s="2"/>
    </row>
    <row r="31" spans="1:12" ht="23.25" x14ac:dyDescent="0.5">
      <c r="A31" s="60" t="s">
        <v>42</v>
      </c>
      <c r="B31" s="56"/>
      <c r="C31" s="56"/>
      <c r="D31" s="56"/>
      <c r="E31" s="57"/>
      <c r="F31" s="56"/>
      <c r="G31" s="58"/>
      <c r="H31" s="2"/>
      <c r="I31" s="2"/>
      <c r="J31" s="2"/>
      <c r="K31" s="2"/>
      <c r="L31" s="2"/>
    </row>
    <row r="32" spans="1:12" ht="23.25" x14ac:dyDescent="0.5">
      <c r="A32" s="60" t="s">
        <v>43</v>
      </c>
      <c r="B32" s="60"/>
      <c r="C32" s="60"/>
      <c r="D32" s="60"/>
      <c r="E32" s="61"/>
      <c r="F32" s="60"/>
      <c r="G32" s="58"/>
      <c r="H32" s="2"/>
      <c r="I32" s="2"/>
      <c r="J32" s="2"/>
      <c r="K32" s="2"/>
      <c r="L32" s="2"/>
    </row>
    <row r="33" spans="1:12" ht="23.25" x14ac:dyDescent="0.5">
      <c r="A33" s="60" t="s">
        <v>44</v>
      </c>
      <c r="B33" s="60">
        <v>1700000000</v>
      </c>
      <c r="C33" s="60">
        <f>[9]ประจำเดือนรวมเช็คไม่ต้องคีย์!S89</f>
        <v>44977432.200000003</v>
      </c>
      <c r="D33" s="60">
        <f>[9]ประจำเดือนรวมเช็คไม่ต้องคีย์!S91</f>
        <v>390614220.73999995</v>
      </c>
      <c r="E33" s="61" t="str">
        <f t="shared" ref="E33:E39" si="4">IF(D33&gt;B33,"+","-")</f>
        <v>-</v>
      </c>
      <c r="F33" s="60">
        <f t="shared" ref="F33:F39" si="5">ABS(D33-B33)</f>
        <v>1309385779.26</v>
      </c>
      <c r="G33" s="58"/>
      <c r="H33" s="46"/>
      <c r="I33" s="2"/>
      <c r="J33" s="2"/>
      <c r="K33" s="2"/>
      <c r="L33" s="21"/>
    </row>
    <row r="34" spans="1:12" ht="23.25" x14ac:dyDescent="0.5">
      <c r="A34" s="60" t="s">
        <v>45</v>
      </c>
      <c r="B34" s="60">
        <v>39800000</v>
      </c>
      <c r="C34" s="60">
        <f>[9]ประจำเดือนรวมเช็คไม่ต้องคีย์!T89</f>
        <v>2877360</v>
      </c>
      <c r="D34" s="60">
        <f>[9]ประจำเดือนรวมเช็คไม่ต้องคีย์!T91</f>
        <v>24160690</v>
      </c>
      <c r="E34" s="61" t="str">
        <f t="shared" si="4"/>
        <v>-</v>
      </c>
      <c r="F34" s="60">
        <f t="shared" si="5"/>
        <v>15639310</v>
      </c>
      <c r="G34" s="58"/>
      <c r="H34" s="2"/>
      <c r="I34" s="2"/>
      <c r="J34" s="2"/>
      <c r="K34" s="2"/>
      <c r="L34" s="2"/>
    </row>
    <row r="35" spans="1:12" ht="23.25" x14ac:dyDescent="0.5">
      <c r="A35" s="60" t="s">
        <v>46</v>
      </c>
      <c r="B35" s="60">
        <v>60000000</v>
      </c>
      <c r="C35" s="60">
        <f>[9]ประจำเดือนรวมเช็คไม่ต้องคีย์!U89</f>
        <v>1775861.32</v>
      </c>
      <c r="D35" s="60">
        <f>[9]ประจำเดือนรวมเช็คไม่ต้องคีย์!U91</f>
        <v>27299897.710000001</v>
      </c>
      <c r="E35" s="61" t="str">
        <f t="shared" si="4"/>
        <v>-</v>
      </c>
      <c r="F35" s="60">
        <f t="shared" si="5"/>
        <v>32700102.289999999</v>
      </c>
      <c r="G35" s="58"/>
      <c r="H35" s="2"/>
      <c r="I35" s="2"/>
      <c r="J35" s="2"/>
      <c r="K35" s="2"/>
      <c r="L35" s="2"/>
    </row>
    <row r="36" spans="1:12" ht="23.25" x14ac:dyDescent="0.5">
      <c r="A36" s="60" t="s">
        <v>47</v>
      </c>
      <c r="B36" s="60">
        <v>60000000</v>
      </c>
      <c r="C36" s="60">
        <f>[9]ประจำเดือนรวมเช็คไม่ต้องคีย์!V89</f>
        <v>3280043.5999999996</v>
      </c>
      <c r="D36" s="60">
        <f>[9]ประจำเดือนรวมเช็คไม่ต้องคีย์!V91</f>
        <v>37848996.739999995</v>
      </c>
      <c r="E36" s="61" t="str">
        <f t="shared" si="4"/>
        <v>-</v>
      </c>
      <c r="F36" s="60">
        <f t="shared" si="5"/>
        <v>22151003.260000005</v>
      </c>
      <c r="G36" s="58"/>
      <c r="H36" s="2"/>
      <c r="I36" s="2"/>
      <c r="J36" s="2"/>
      <c r="K36" s="2"/>
      <c r="L36" s="21"/>
    </row>
    <row r="37" spans="1:12" ht="23.25" x14ac:dyDescent="0.5">
      <c r="A37" s="60" t="s">
        <v>48</v>
      </c>
      <c r="B37" s="60">
        <v>10000</v>
      </c>
      <c r="C37" s="60">
        <f>[9]ประจำเดือนรวมเช็คไม่ต้องคีย์!W89</f>
        <v>200</v>
      </c>
      <c r="D37" s="60">
        <f>[9]ประจำเดือนรวมเช็คไม่ต้องคีย์!W91</f>
        <v>2000</v>
      </c>
      <c r="E37" s="61" t="str">
        <f t="shared" si="4"/>
        <v>-</v>
      </c>
      <c r="F37" s="60">
        <f t="shared" si="5"/>
        <v>8000</v>
      </c>
      <c r="G37" s="58"/>
      <c r="H37" s="2"/>
      <c r="I37" s="2"/>
      <c r="J37" s="2"/>
      <c r="K37" s="2"/>
      <c r="L37" s="2"/>
    </row>
    <row r="38" spans="1:12" ht="23.25" x14ac:dyDescent="0.5">
      <c r="A38" s="60" t="s">
        <v>49</v>
      </c>
      <c r="B38" s="60">
        <v>79000000</v>
      </c>
      <c r="C38" s="60">
        <f>[9]ประจำเดือนรวมเช็คไม่ต้องคีย์!X89</f>
        <v>2819660</v>
      </c>
      <c r="D38" s="60">
        <f>[9]ประจำเดือนรวมเช็คไม่ต้องคีย์!X91</f>
        <v>43058467</v>
      </c>
      <c r="E38" s="61" t="str">
        <f t="shared" si="4"/>
        <v>-</v>
      </c>
      <c r="F38" s="60">
        <f t="shared" si="5"/>
        <v>35941533</v>
      </c>
      <c r="G38" s="58"/>
      <c r="H38" s="2"/>
      <c r="I38" s="2"/>
      <c r="J38" s="2"/>
      <c r="K38" s="2"/>
      <c r="L38" s="2"/>
    </row>
    <row r="39" spans="1:12" ht="23.25" x14ac:dyDescent="0.5">
      <c r="A39" s="60" t="s">
        <v>50</v>
      </c>
      <c r="B39" s="40">
        <v>900000</v>
      </c>
      <c r="C39" s="60">
        <f>+[9]ประจำเดือนรวมเช็คไม่ต้องคีย์!Y89</f>
        <v>52130</v>
      </c>
      <c r="D39" s="60">
        <f>[9]ประจำเดือนรวมเช็คไม่ต้องคีย์!Y91</f>
        <v>485290</v>
      </c>
      <c r="E39" s="61" t="str">
        <f t="shared" si="4"/>
        <v>-</v>
      </c>
      <c r="F39" s="60">
        <f t="shared" si="5"/>
        <v>414710</v>
      </c>
      <c r="G39" s="58"/>
      <c r="H39" s="2"/>
      <c r="I39" s="2"/>
      <c r="J39" s="2"/>
      <c r="K39" s="2"/>
      <c r="L39" s="2"/>
    </row>
    <row r="40" spans="1:12" ht="23.25" x14ac:dyDescent="0.5">
      <c r="A40" s="60" t="s">
        <v>51</v>
      </c>
      <c r="B40" s="41">
        <v>15000000</v>
      </c>
      <c r="C40" s="60">
        <f>+[9]ประจำเดือนรวมเช็คไม่ต้องคีย์!Z89</f>
        <v>690850</v>
      </c>
      <c r="D40" s="60">
        <f>[9]ประจำเดือนรวมเช็คไม่ต้องคีย์!Z91</f>
        <v>7403200</v>
      </c>
      <c r="E40" s="61" t="str">
        <f>IF(D40&gt;B40,"+","-")</f>
        <v>-</v>
      </c>
      <c r="F40" s="60">
        <f>ABS(D40-B40)</f>
        <v>7596800</v>
      </c>
      <c r="G40" s="58"/>
      <c r="H40" s="2"/>
      <c r="I40" s="2"/>
      <c r="J40" s="2"/>
      <c r="K40" s="2"/>
      <c r="L40" s="2"/>
    </row>
    <row r="41" spans="1:12" ht="23.25" x14ac:dyDescent="0.5">
      <c r="A41" s="60" t="s">
        <v>52</v>
      </c>
      <c r="B41" s="60">
        <v>200000</v>
      </c>
      <c r="C41" s="60">
        <f>+[9]ประจำเดือนรวมเช็คไม่ต้องคีย์!AA89</f>
        <v>0</v>
      </c>
      <c r="D41" s="60">
        <f>+[9]ประจำเดือนรวมเช็คไม่ต้องคีย์!AA91</f>
        <v>7000</v>
      </c>
      <c r="E41" s="61" t="str">
        <f t="shared" ref="E41:E49" si="6">IF(D41&gt;B41,"+","-")</f>
        <v>-</v>
      </c>
      <c r="F41" s="60">
        <f t="shared" ref="F41:F49" si="7">ABS(D41-B41)</f>
        <v>193000</v>
      </c>
      <c r="G41" s="58"/>
      <c r="H41" s="2"/>
      <c r="I41" s="2"/>
      <c r="J41" s="2"/>
      <c r="K41" s="2"/>
      <c r="L41" s="21"/>
    </row>
    <row r="42" spans="1:12" ht="23.25" x14ac:dyDescent="0.5">
      <c r="A42" s="60" t="s">
        <v>53</v>
      </c>
      <c r="B42" s="60">
        <v>90000</v>
      </c>
      <c r="C42" s="60">
        <f>+[9]ประจำเดือนรวมเช็คไม่ต้องคีย์!AB89</f>
        <v>1875</v>
      </c>
      <c r="D42" s="60">
        <f>+[9]ประจำเดือนรวมเช็คไม่ต้องคีย์!AB91</f>
        <v>23250</v>
      </c>
      <c r="E42" s="61" t="str">
        <f t="shared" si="6"/>
        <v>-</v>
      </c>
      <c r="F42" s="60">
        <f t="shared" si="7"/>
        <v>66750</v>
      </c>
      <c r="G42" s="58"/>
      <c r="H42" s="2"/>
      <c r="I42" s="2"/>
      <c r="J42" s="2"/>
      <c r="K42" s="2"/>
      <c r="L42" s="21"/>
    </row>
    <row r="43" spans="1:12" ht="23.25" x14ac:dyDescent="0.5">
      <c r="A43" s="60" t="s">
        <v>54</v>
      </c>
      <c r="B43" s="60"/>
      <c r="C43" s="60">
        <f>+[9]ประจำเดือนรวมเช็คไม่ต้องคีย์!AC89</f>
        <v>0</v>
      </c>
      <c r="D43" s="60">
        <f>+[9]ประจำเดือนรวมเช็คไม่ต้องคีย์!AC91</f>
        <v>0</v>
      </c>
      <c r="E43" s="61" t="str">
        <f t="shared" si="6"/>
        <v>-</v>
      </c>
      <c r="F43" s="60">
        <f t="shared" si="7"/>
        <v>0</v>
      </c>
      <c r="G43" s="58"/>
      <c r="H43" s="2"/>
      <c r="I43" s="2"/>
      <c r="J43" s="2"/>
      <c r="K43" s="2"/>
      <c r="L43" s="21"/>
    </row>
    <row r="44" spans="1:12" ht="23.25" x14ac:dyDescent="0.5">
      <c r="A44" s="60" t="s">
        <v>55</v>
      </c>
      <c r="B44" s="60"/>
      <c r="C44" s="60">
        <f>+[9]ประจำเดือนรวมเช็คไม่ต้องคีย์!AD89</f>
        <v>0</v>
      </c>
      <c r="D44" s="60">
        <f>+[9]ประจำเดือนรวมเช็คไม่ต้องคีย์!AD91</f>
        <v>0</v>
      </c>
      <c r="E44" s="61" t="str">
        <f t="shared" si="6"/>
        <v>-</v>
      </c>
      <c r="F44" s="60">
        <f t="shared" si="7"/>
        <v>0</v>
      </c>
      <c r="G44" s="58"/>
      <c r="H44" s="2"/>
      <c r="I44" s="2"/>
      <c r="J44" s="2"/>
      <c r="K44" s="2"/>
      <c r="L44" s="21"/>
    </row>
    <row r="45" spans="1:12" ht="23.25" x14ac:dyDescent="0.5">
      <c r="A45" s="60" t="s">
        <v>56</v>
      </c>
      <c r="B45" s="60"/>
      <c r="C45" s="60">
        <f>+[9]ประจำเดือนรวมเช็คไม่ต้องคีย์!AE89</f>
        <v>0</v>
      </c>
      <c r="D45" s="60">
        <f>+[9]ประจำเดือนรวมเช็คไม่ต้องคีย์!AE91</f>
        <v>0</v>
      </c>
      <c r="E45" s="61" t="str">
        <f t="shared" si="6"/>
        <v>-</v>
      </c>
      <c r="F45" s="60">
        <f t="shared" si="7"/>
        <v>0</v>
      </c>
      <c r="G45" s="58"/>
      <c r="H45" s="2"/>
      <c r="I45" s="2"/>
      <c r="J45" s="2"/>
      <c r="K45" s="2"/>
      <c r="L45" s="21"/>
    </row>
    <row r="46" spans="1:12" ht="23.25" x14ac:dyDescent="0.5">
      <c r="A46" s="60" t="s">
        <v>57</v>
      </c>
      <c r="B46" s="60"/>
      <c r="C46" s="60">
        <f>+[9]ประจำเดือนรวมเช็คไม่ต้องคีย์!AF89</f>
        <v>0</v>
      </c>
      <c r="D46" s="60">
        <f>+[9]ประจำเดือนรวมเช็คไม่ต้องคีย์!AF91</f>
        <v>0</v>
      </c>
      <c r="E46" s="61" t="str">
        <f t="shared" si="6"/>
        <v>-</v>
      </c>
      <c r="F46" s="60">
        <f t="shared" si="7"/>
        <v>0</v>
      </c>
      <c r="G46" s="58"/>
      <c r="H46" s="2"/>
      <c r="I46" s="2"/>
      <c r="J46" s="2"/>
      <c r="K46" s="2"/>
      <c r="L46" s="21"/>
    </row>
    <row r="47" spans="1:12" ht="23.25" x14ac:dyDescent="0.5">
      <c r="A47" s="60" t="s">
        <v>58</v>
      </c>
      <c r="B47" s="60"/>
      <c r="C47" s="60">
        <f>+[9]ประจำเดือนรวมเช็คไม่ต้องคีย์!AG89</f>
        <v>0</v>
      </c>
      <c r="D47" s="60">
        <f>+[9]ประจำเดือนรวมเช็คไม่ต้องคีย์!AG91</f>
        <v>0</v>
      </c>
      <c r="E47" s="61" t="str">
        <f t="shared" si="6"/>
        <v>-</v>
      </c>
      <c r="F47" s="60">
        <f t="shared" si="7"/>
        <v>0</v>
      </c>
      <c r="G47" s="58"/>
      <c r="H47" s="2"/>
      <c r="I47" s="2"/>
      <c r="J47" s="2"/>
      <c r="K47" s="2"/>
      <c r="L47" s="21"/>
    </row>
    <row r="48" spans="1:12" ht="23.25" x14ac:dyDescent="0.5">
      <c r="A48" s="60" t="s">
        <v>59</v>
      </c>
      <c r="B48" s="60"/>
      <c r="C48" s="60">
        <f>+[9]ประจำเดือนรวมเช็คไม่ต้องคีย์!AH89</f>
        <v>0</v>
      </c>
      <c r="D48" s="60">
        <f>+[9]ประจำเดือนรวมเช็คไม่ต้องคีย์!AH91</f>
        <v>0</v>
      </c>
      <c r="E48" s="61" t="str">
        <f t="shared" si="6"/>
        <v>-</v>
      </c>
      <c r="F48" s="60">
        <f t="shared" si="7"/>
        <v>0</v>
      </c>
      <c r="G48" s="58"/>
      <c r="H48" s="2"/>
      <c r="I48" s="2"/>
      <c r="J48" s="2"/>
      <c r="K48" s="2"/>
      <c r="L48" s="21"/>
    </row>
    <row r="49" spans="1:12" ht="23.25" x14ac:dyDescent="0.5">
      <c r="A49" s="60" t="s">
        <v>60</v>
      </c>
      <c r="B49" s="68">
        <f>SUM(B41:B48,B33:B40)</f>
        <v>1955000000</v>
      </c>
      <c r="C49" s="68">
        <f>SUM(C33:C42)</f>
        <v>56475412.120000005</v>
      </c>
      <c r="D49" s="68">
        <f>SUM(D33:D42)</f>
        <v>530903012.18999994</v>
      </c>
      <c r="E49" s="69" t="str">
        <f t="shared" si="6"/>
        <v>-</v>
      </c>
      <c r="F49" s="68">
        <f t="shared" si="7"/>
        <v>1424096987.8099999</v>
      </c>
      <c r="G49" s="58"/>
      <c r="H49" s="2"/>
      <c r="I49" s="2"/>
      <c r="J49" s="2"/>
      <c r="K49" s="2"/>
      <c r="L49" s="2"/>
    </row>
    <row r="50" spans="1:12" ht="23.25" x14ac:dyDescent="0.5">
      <c r="A50" s="72"/>
      <c r="B50" s="41"/>
      <c r="C50" s="72"/>
      <c r="D50" s="72"/>
      <c r="E50" s="79"/>
      <c r="F50" s="72"/>
      <c r="G50" s="58"/>
      <c r="H50" s="21"/>
      <c r="I50" s="21"/>
      <c r="J50" s="21"/>
      <c r="K50" s="21"/>
      <c r="L50" s="2"/>
    </row>
    <row r="51" spans="1:12" ht="23.25" x14ac:dyDescent="0.5">
      <c r="A51" s="72"/>
      <c r="B51" s="41"/>
      <c r="C51" s="72"/>
      <c r="D51" s="72"/>
      <c r="E51" s="79"/>
      <c r="F51" s="72"/>
      <c r="G51" s="58"/>
      <c r="H51" s="21"/>
      <c r="I51" s="21"/>
      <c r="J51" s="21"/>
      <c r="K51" s="21"/>
      <c r="L51" s="2"/>
    </row>
    <row r="52" spans="1:12" ht="23.25" x14ac:dyDescent="0.5">
      <c r="A52" s="72"/>
      <c r="B52" s="41"/>
      <c r="C52" s="72"/>
      <c r="D52" s="72"/>
      <c r="E52" s="79"/>
      <c r="F52" s="72"/>
      <c r="G52" s="58"/>
      <c r="H52" s="2"/>
      <c r="I52" s="2"/>
      <c r="J52" s="2"/>
      <c r="K52" s="2"/>
      <c r="L52" s="2"/>
    </row>
    <row r="53" spans="1:12" ht="23.25" x14ac:dyDescent="0.45">
      <c r="A53" s="1" t="s">
        <v>61</v>
      </c>
      <c r="B53" s="1"/>
      <c r="C53" s="1"/>
      <c r="D53" s="1"/>
      <c r="E53" s="1"/>
      <c r="F53" s="1"/>
      <c r="G53" s="58"/>
      <c r="H53" s="2"/>
      <c r="I53" s="2"/>
      <c r="J53" s="2"/>
      <c r="K53" s="2"/>
      <c r="L53" s="2"/>
    </row>
    <row r="54" spans="1:12" ht="23.25" x14ac:dyDescent="0.45">
      <c r="A54" s="1"/>
      <c r="B54" s="1"/>
      <c r="C54" s="1"/>
      <c r="D54" s="1"/>
      <c r="E54" s="1"/>
      <c r="F54" s="1"/>
      <c r="G54" s="58"/>
      <c r="H54" s="2"/>
      <c r="I54" s="2"/>
      <c r="J54" s="2"/>
      <c r="K54" s="2"/>
      <c r="L54" s="2"/>
    </row>
    <row r="55" spans="1:12" ht="23.25" x14ac:dyDescent="0.5">
      <c r="A55" s="4" t="s">
        <v>2</v>
      </c>
      <c r="B55" s="4" t="s">
        <v>3</v>
      </c>
      <c r="C55" s="4" t="s">
        <v>4</v>
      </c>
      <c r="D55" s="4" t="s">
        <v>5</v>
      </c>
      <c r="E55" s="4" t="s">
        <v>6</v>
      </c>
      <c r="F55" s="4" t="s">
        <v>7</v>
      </c>
      <c r="G55" s="58"/>
      <c r="H55" s="2"/>
      <c r="I55" s="2"/>
      <c r="J55" s="2"/>
      <c r="K55" s="2"/>
      <c r="L55" s="21"/>
    </row>
    <row r="56" spans="1:12" ht="23.25" x14ac:dyDescent="0.5">
      <c r="A56" s="7"/>
      <c r="B56" s="7" t="str">
        <f>+B5</f>
        <v>ปี 2563</v>
      </c>
      <c r="C56" s="7"/>
      <c r="D56" s="7"/>
      <c r="E56" s="7" t="s">
        <v>9</v>
      </c>
      <c r="F56" s="7" t="s">
        <v>62</v>
      </c>
      <c r="G56" s="58"/>
      <c r="H56" s="2"/>
      <c r="I56" s="2"/>
      <c r="J56" s="2"/>
      <c r="K56" s="2"/>
      <c r="L56" s="21"/>
    </row>
    <row r="57" spans="1:12" ht="23.25" x14ac:dyDescent="0.5">
      <c r="A57" s="60" t="s">
        <v>63</v>
      </c>
      <c r="B57" s="60"/>
      <c r="C57" s="60"/>
      <c r="D57" s="60"/>
      <c r="E57" s="61"/>
      <c r="F57" s="60"/>
      <c r="G57" s="58"/>
      <c r="H57" s="2"/>
      <c r="I57" s="2"/>
      <c r="J57" s="2"/>
      <c r="K57" s="2"/>
      <c r="L57" s="2"/>
    </row>
    <row r="58" spans="1:12" ht="23.25" x14ac:dyDescent="0.5">
      <c r="A58" s="60" t="s">
        <v>64</v>
      </c>
      <c r="B58" s="60">
        <v>114000000</v>
      </c>
      <c r="C58" s="60">
        <f>[9]ประจำเดือนรวมเช็คไม่ต้องคีย์!AI89</f>
        <v>7090115</v>
      </c>
      <c r="D58" s="60">
        <f>[9]ประจำเดือนรวมเช็คไม่ต้องคีย์!AI91</f>
        <v>98473534.850000009</v>
      </c>
      <c r="E58" s="61" t="str">
        <f>IF(D58&gt;B58,"+","-")</f>
        <v>-</v>
      </c>
      <c r="F58" s="60">
        <f>ABS(D58-B58)</f>
        <v>15526465.149999991</v>
      </c>
      <c r="G58" s="58"/>
      <c r="H58" s="2"/>
      <c r="I58" s="2"/>
      <c r="J58" s="2"/>
      <c r="K58" s="2"/>
      <c r="L58" s="2"/>
    </row>
    <row r="59" spans="1:12" ht="23.25" x14ac:dyDescent="0.5">
      <c r="A59" s="60" t="s">
        <v>65</v>
      </c>
      <c r="B59" s="60"/>
      <c r="C59" s="60"/>
      <c r="D59" s="60"/>
      <c r="E59" s="61"/>
      <c r="F59" s="60"/>
      <c r="G59" s="58"/>
      <c r="H59" s="2"/>
      <c r="I59" s="2"/>
      <c r="J59" s="2"/>
      <c r="K59" s="2"/>
      <c r="L59" s="2"/>
    </row>
    <row r="60" spans="1:12" ht="23.25" x14ac:dyDescent="0.5">
      <c r="A60" s="60" t="s">
        <v>66</v>
      </c>
      <c r="B60" s="60">
        <v>15000000</v>
      </c>
      <c r="C60" s="60">
        <f>[9]ประจำเดือนรวมเช็คไม่ต้องคีย์!AJ89</f>
        <v>1177050</v>
      </c>
      <c r="D60" s="60">
        <f>[9]ประจำเดือนรวมเช็คไม่ต้องคีย์!AJ91</f>
        <v>14010329</v>
      </c>
      <c r="E60" s="61" t="str">
        <f t="shared" ref="E60:E66" si="8">IF(D60&gt;B60,"+","-")</f>
        <v>-</v>
      </c>
      <c r="F60" s="60">
        <f t="shared" ref="F60:F66" si="9">ABS(D60-B60)</f>
        <v>989671</v>
      </c>
      <c r="G60" s="58"/>
      <c r="H60" s="2"/>
      <c r="I60" s="2"/>
      <c r="J60" s="2"/>
      <c r="K60" s="2"/>
      <c r="L60" s="2"/>
    </row>
    <row r="61" spans="1:12" ht="23.25" x14ac:dyDescent="0.5">
      <c r="A61" s="60" t="s">
        <v>67</v>
      </c>
      <c r="B61" s="60"/>
      <c r="C61" s="60"/>
      <c r="D61" s="60"/>
      <c r="E61" s="61"/>
      <c r="F61" s="60"/>
      <c r="G61" s="58"/>
      <c r="H61" s="2"/>
      <c r="I61" s="2"/>
      <c r="J61" s="2"/>
      <c r="K61" s="2"/>
      <c r="L61" s="2"/>
    </row>
    <row r="62" spans="1:12" ht="23.25" x14ac:dyDescent="0.5">
      <c r="A62" s="60" t="s">
        <v>68</v>
      </c>
      <c r="B62" s="60">
        <v>200000</v>
      </c>
      <c r="C62" s="60">
        <f>[9]ประจำเดือนรวมเช็คไม่ต้องคีย์!AK89</f>
        <v>2780</v>
      </c>
      <c r="D62" s="60">
        <f>[9]ประจำเดือนรวมเช็คไม่ต้องคีย์!AK91</f>
        <v>138730</v>
      </c>
      <c r="E62" s="61" t="str">
        <f t="shared" si="8"/>
        <v>-</v>
      </c>
      <c r="F62" s="60">
        <f t="shared" si="9"/>
        <v>61270</v>
      </c>
      <c r="G62" s="58"/>
      <c r="H62" s="2"/>
      <c r="I62" s="2"/>
      <c r="J62" s="2"/>
      <c r="K62" s="2"/>
      <c r="L62" s="2"/>
    </row>
    <row r="63" spans="1:12" ht="23.25" x14ac:dyDescent="0.5">
      <c r="A63" s="60" t="s">
        <v>69</v>
      </c>
      <c r="B63" s="60">
        <v>1000000</v>
      </c>
      <c r="C63" s="60">
        <f>[9]ประจำเดือนรวมเช็คไม่ต้องคีย์!AL89</f>
        <v>218000</v>
      </c>
      <c r="D63" s="60">
        <f>[9]ประจำเดือนรวมเช็คไม่ต้องคีย์!AL91</f>
        <v>1986450</v>
      </c>
      <c r="E63" s="61" t="str">
        <f t="shared" si="8"/>
        <v>+</v>
      </c>
      <c r="F63" s="60">
        <f t="shared" si="9"/>
        <v>986450</v>
      </c>
      <c r="G63" s="58"/>
      <c r="H63" s="2"/>
      <c r="I63" s="2"/>
      <c r="J63" s="2"/>
      <c r="K63" s="2"/>
      <c r="L63" s="2"/>
    </row>
    <row r="64" spans="1:12" ht="23.25" x14ac:dyDescent="0.5">
      <c r="A64" s="60" t="s">
        <v>70</v>
      </c>
      <c r="B64" s="60">
        <v>300000</v>
      </c>
      <c r="C64" s="60">
        <f>[9]ประจำเดือนรวมเช็คไม่ต้องคีย์!AM89</f>
        <v>4500</v>
      </c>
      <c r="D64" s="60">
        <f>[9]ประจำเดือนรวมเช็คไม่ต้องคีย์!AM91</f>
        <v>149000</v>
      </c>
      <c r="E64" s="61" t="str">
        <f t="shared" si="8"/>
        <v>-</v>
      </c>
      <c r="F64" s="60">
        <f t="shared" si="9"/>
        <v>151000</v>
      </c>
      <c r="G64" s="58"/>
      <c r="H64" s="2"/>
      <c r="I64" s="2"/>
      <c r="J64" s="2"/>
      <c r="K64" s="2"/>
      <c r="L64" s="2"/>
    </row>
    <row r="65" spans="1:12" ht="23.25" x14ac:dyDescent="0.5">
      <c r="A65" s="60" t="s">
        <v>71</v>
      </c>
      <c r="B65" s="60">
        <v>500000</v>
      </c>
      <c r="C65" s="60">
        <f>+[9]ประจำเดือนรวมเช็คไม่ต้องคีย์!AN89</f>
        <v>30000</v>
      </c>
      <c r="D65" s="60">
        <f>[9]ประจำเดือนรวมเช็คไม่ต้องคีย์!AN91</f>
        <v>1056370</v>
      </c>
      <c r="E65" s="61" t="str">
        <f t="shared" si="8"/>
        <v>+</v>
      </c>
      <c r="F65" s="60">
        <f t="shared" si="9"/>
        <v>556370</v>
      </c>
      <c r="G65" s="58"/>
      <c r="H65" s="2"/>
      <c r="I65" s="2"/>
      <c r="J65" s="2"/>
      <c r="K65" s="2"/>
      <c r="L65" s="2"/>
    </row>
    <row r="66" spans="1:12" ht="23.25" x14ac:dyDescent="0.5">
      <c r="A66" s="60" t="s">
        <v>72</v>
      </c>
      <c r="B66" s="60">
        <v>8000000</v>
      </c>
      <c r="C66" s="60">
        <f>+[9]ประจำเดือนรวมเช็คไม่ต้องคีย์!AO89</f>
        <v>746040</v>
      </c>
      <c r="D66" s="60">
        <f>[9]ประจำเดือนรวมเช็คไม่ต้องคีย์!AO91</f>
        <v>9536859</v>
      </c>
      <c r="E66" s="61" t="str">
        <f t="shared" si="8"/>
        <v>+</v>
      </c>
      <c r="F66" s="60">
        <f t="shared" si="9"/>
        <v>1536859</v>
      </c>
      <c r="G66" s="58"/>
      <c r="H66" s="2"/>
      <c r="I66" s="2"/>
      <c r="J66" s="2"/>
      <c r="K66" s="2"/>
      <c r="L66" s="2"/>
    </row>
    <row r="67" spans="1:12" ht="23.25" x14ac:dyDescent="0.5">
      <c r="A67" s="60" t="s">
        <v>73</v>
      </c>
      <c r="B67" s="60"/>
      <c r="C67" s="60"/>
      <c r="D67" s="60"/>
      <c r="E67" s="61"/>
      <c r="F67" s="60"/>
      <c r="G67" s="58"/>
      <c r="H67" s="21"/>
      <c r="I67" s="21"/>
      <c r="J67" s="21"/>
      <c r="K67" s="21"/>
      <c r="L67" s="2"/>
    </row>
    <row r="68" spans="1:12" ht="23.25" x14ac:dyDescent="0.5">
      <c r="A68" s="60" t="s">
        <v>74</v>
      </c>
      <c r="B68" s="68">
        <f>SUM(B58:B66)</f>
        <v>139000000</v>
      </c>
      <c r="C68" s="68">
        <f>SUM(C58:C66)</f>
        <v>9268485</v>
      </c>
      <c r="D68" s="68">
        <f>SUM(D58:D66)</f>
        <v>125351272.85000001</v>
      </c>
      <c r="E68" s="69" t="str">
        <f>IF(D68&gt;B68,"+","-")</f>
        <v>-</v>
      </c>
      <c r="F68" s="68">
        <f>ABS(D68-B68)</f>
        <v>13648727.149999991</v>
      </c>
      <c r="G68" s="58"/>
      <c r="H68" s="2"/>
      <c r="I68" s="2"/>
      <c r="J68" s="2"/>
      <c r="K68" s="2"/>
      <c r="L68" s="2"/>
    </row>
    <row r="69" spans="1:12" ht="23.25" x14ac:dyDescent="0.5">
      <c r="A69" s="60" t="s">
        <v>75</v>
      </c>
      <c r="B69" s="60"/>
      <c r="C69" s="60"/>
      <c r="D69" s="60"/>
      <c r="E69" s="61"/>
      <c r="F69" s="60"/>
      <c r="G69" s="58"/>
      <c r="H69" s="2"/>
      <c r="I69" s="2"/>
      <c r="J69" s="2"/>
      <c r="K69" s="2"/>
      <c r="L69" s="2"/>
    </row>
    <row r="70" spans="1:12" ht="23.25" x14ac:dyDescent="0.5">
      <c r="A70" s="60" t="s">
        <v>76</v>
      </c>
      <c r="B70" s="60">
        <v>100000000</v>
      </c>
      <c r="C70" s="60">
        <f>[9]ประจำเดือนรวมเช็คไม่ต้องคีย์!AP89</f>
        <v>14896041</v>
      </c>
      <c r="D70" s="60">
        <f>[9]ประจำเดือนรวมเช็คไม่ต้องคีย์!AP91</f>
        <v>80628728.25</v>
      </c>
      <c r="E70" s="61" t="str">
        <f>IF(D70&gt;B70,"+","-")</f>
        <v>-</v>
      </c>
      <c r="F70" s="60">
        <f>ABS(D70-B70)</f>
        <v>19371271.75</v>
      </c>
      <c r="G70" s="58"/>
      <c r="H70" s="2"/>
      <c r="I70" s="2"/>
      <c r="J70" s="2"/>
      <c r="K70" s="2"/>
      <c r="L70" s="2"/>
    </row>
    <row r="71" spans="1:12" ht="23.25" x14ac:dyDescent="0.5">
      <c r="A71" s="60" t="s">
        <v>77</v>
      </c>
      <c r="B71" s="68">
        <f>B70</f>
        <v>100000000</v>
      </c>
      <c r="C71" s="68">
        <f>C70</f>
        <v>14896041</v>
      </c>
      <c r="D71" s="68">
        <f>D70</f>
        <v>80628728.25</v>
      </c>
      <c r="E71" s="69" t="str">
        <f t="shared" ref="E71:E88" si="10">IF(D71&gt;B71,"+","-")</f>
        <v>-</v>
      </c>
      <c r="F71" s="68">
        <f>ABS(D71-B71)</f>
        <v>19371271.75</v>
      </c>
      <c r="G71" s="58"/>
      <c r="H71" s="2"/>
      <c r="I71" s="2"/>
      <c r="J71" s="2"/>
      <c r="K71" s="2"/>
      <c r="L71" s="21"/>
    </row>
    <row r="72" spans="1:12" ht="23.25" x14ac:dyDescent="0.5">
      <c r="A72" s="60" t="s">
        <v>78</v>
      </c>
      <c r="B72" s="60"/>
      <c r="C72" s="60"/>
      <c r="D72" s="60"/>
      <c r="E72" s="61"/>
      <c r="F72" s="60"/>
      <c r="G72" s="58"/>
      <c r="H72" s="21"/>
      <c r="I72" s="21"/>
      <c r="J72" s="21"/>
      <c r="K72" s="21"/>
      <c r="L72" s="2"/>
    </row>
    <row r="73" spans="1:12" ht="23.25" x14ac:dyDescent="0.5">
      <c r="A73" s="60" t="s">
        <v>79</v>
      </c>
      <c r="B73" s="60">
        <v>0</v>
      </c>
      <c r="C73" s="60">
        <f>[9]ประจำเดือนรวมเช็คไม่ต้องคีย์!AQ89</f>
        <v>0</v>
      </c>
      <c r="D73" s="60">
        <f>[9]ประจำเดือนรวมเช็คไม่ต้องคีย์!AQ91</f>
        <v>0</v>
      </c>
      <c r="E73" s="61" t="str">
        <f t="shared" si="10"/>
        <v>-</v>
      </c>
      <c r="F73" s="60">
        <f t="shared" ref="F73:F88" si="11">ABS(D73-B73)</f>
        <v>0</v>
      </c>
      <c r="G73" s="58"/>
      <c r="H73" s="2"/>
      <c r="I73" s="2"/>
      <c r="J73" s="2"/>
      <c r="K73" s="2"/>
      <c r="L73" s="2"/>
    </row>
    <row r="74" spans="1:12" ht="23.25" x14ac:dyDescent="0.5">
      <c r="A74" s="60" t="s">
        <v>80</v>
      </c>
      <c r="B74" s="60">
        <v>10000000</v>
      </c>
      <c r="C74" s="60">
        <f>[9]ประจำเดือนรวมเช็คไม่ต้องคีย์!AR89</f>
        <v>1428708</v>
      </c>
      <c r="D74" s="60">
        <f>[9]ประจำเดือนรวมเช็คไม่ต้องคีย์!AR91</f>
        <v>10512734</v>
      </c>
      <c r="E74" s="61" t="str">
        <f t="shared" si="10"/>
        <v>+</v>
      </c>
      <c r="F74" s="60">
        <f t="shared" si="11"/>
        <v>512734</v>
      </c>
      <c r="G74" s="58"/>
      <c r="H74" s="2"/>
      <c r="I74" s="2"/>
      <c r="J74" s="2"/>
      <c r="K74" s="2"/>
      <c r="L74" s="2"/>
    </row>
    <row r="75" spans="1:12" ht="23.25" x14ac:dyDescent="0.5">
      <c r="A75" s="60" t="s">
        <v>81</v>
      </c>
      <c r="B75" s="60">
        <v>500000</v>
      </c>
      <c r="C75" s="60">
        <f>[9]ประจำเดือนรวมเช็คไม่ต้องคีย์!AS89</f>
        <v>15225</v>
      </c>
      <c r="D75" s="60">
        <f>[9]ประจำเดือนรวมเช็คไม่ต้องคีย์!AS91</f>
        <v>171230</v>
      </c>
      <c r="E75" s="61" t="str">
        <f t="shared" si="10"/>
        <v>-</v>
      </c>
      <c r="F75" s="60">
        <f t="shared" si="11"/>
        <v>328770</v>
      </c>
      <c r="G75" s="58"/>
      <c r="H75" s="2"/>
      <c r="I75" s="2"/>
      <c r="J75" s="2"/>
      <c r="K75" s="2"/>
      <c r="L75" s="2"/>
    </row>
    <row r="76" spans="1:12" ht="23.25" x14ac:dyDescent="0.5">
      <c r="A76" s="60" t="s">
        <v>82</v>
      </c>
      <c r="B76" s="60">
        <v>1000000</v>
      </c>
      <c r="C76" s="60">
        <f>[9]ประจำเดือนรวมเช็คไม่ต้องคีย์!AT89</f>
        <v>0</v>
      </c>
      <c r="D76" s="60">
        <f>[9]ประจำเดือนรวมเช็คไม่ต้องคีย์!AT91</f>
        <v>388610</v>
      </c>
      <c r="E76" s="61" t="str">
        <f t="shared" si="10"/>
        <v>-</v>
      </c>
      <c r="F76" s="60">
        <f t="shared" si="11"/>
        <v>611390</v>
      </c>
      <c r="G76" s="58"/>
      <c r="H76" s="2"/>
      <c r="I76" s="2"/>
      <c r="J76" s="2"/>
      <c r="K76" s="2"/>
      <c r="L76" s="21"/>
    </row>
    <row r="77" spans="1:12" ht="23.25" x14ac:dyDescent="0.5">
      <c r="A77" s="60" t="s">
        <v>83</v>
      </c>
      <c r="B77" s="60">
        <v>4500000</v>
      </c>
      <c r="C77" s="60">
        <f>[9]ประจำเดือนรวมเช็คไม่ต้องคีย์!AU89</f>
        <v>331606</v>
      </c>
      <c r="D77" s="60">
        <f>[9]ประจำเดือนรวมเช็คไม่ต้องคีย์!AU91</f>
        <v>2510065</v>
      </c>
      <c r="E77" s="61" t="str">
        <f t="shared" si="10"/>
        <v>-</v>
      </c>
      <c r="F77" s="60">
        <f t="shared" si="11"/>
        <v>1989935</v>
      </c>
      <c r="G77" s="58"/>
      <c r="H77" s="21"/>
      <c r="I77" s="21"/>
      <c r="J77" s="21"/>
      <c r="K77" s="21"/>
      <c r="L77" s="2"/>
    </row>
    <row r="78" spans="1:12" ht="23.25" x14ac:dyDescent="0.5">
      <c r="A78" s="60" t="s">
        <v>84</v>
      </c>
      <c r="B78" s="60">
        <v>4000000</v>
      </c>
      <c r="C78" s="60">
        <f>[9]ประจำเดือนรวมเช็คไม่ต้องคีย์!AV89</f>
        <v>50000</v>
      </c>
      <c r="D78" s="60">
        <f>[9]ประจำเดือนรวมเช็คไม่ต้องคีย์!AV91</f>
        <v>1288450</v>
      </c>
      <c r="E78" s="61" t="str">
        <f t="shared" si="10"/>
        <v>-</v>
      </c>
      <c r="F78" s="60">
        <f t="shared" si="11"/>
        <v>2711550</v>
      </c>
      <c r="G78" s="58"/>
      <c r="H78" s="2"/>
      <c r="I78" s="2"/>
      <c r="J78" s="2"/>
      <c r="K78" s="2"/>
      <c r="L78" s="2"/>
    </row>
    <row r="79" spans="1:12" ht="23.25" x14ac:dyDescent="0.5">
      <c r="A79" s="60" t="s">
        <v>85</v>
      </c>
      <c r="B79" s="60">
        <v>100000</v>
      </c>
      <c r="C79" s="60">
        <f>[9]ประจำเดือนรวมเช็คไม่ต้องคีย์!AW89</f>
        <v>0</v>
      </c>
      <c r="D79" s="60">
        <f>[9]ประจำเดือนรวมเช็คไม่ต้องคีย์!AW91</f>
        <v>22200</v>
      </c>
      <c r="E79" s="61" t="str">
        <f t="shared" si="10"/>
        <v>-</v>
      </c>
      <c r="F79" s="60">
        <f t="shared" si="11"/>
        <v>77800</v>
      </c>
      <c r="G79" s="58"/>
      <c r="H79" s="2"/>
      <c r="I79" s="2"/>
      <c r="J79" s="2"/>
      <c r="K79" s="2"/>
      <c r="L79" s="2"/>
    </row>
    <row r="80" spans="1:12" ht="23.25" x14ac:dyDescent="0.5">
      <c r="A80" s="60" t="s">
        <v>86</v>
      </c>
      <c r="B80" s="60">
        <v>6430000</v>
      </c>
      <c r="C80" s="60">
        <f>[9]ประจำเดือนรวมเช็คไม่ต้องคีย์!AX89</f>
        <v>222500</v>
      </c>
      <c r="D80" s="60">
        <f>[9]ประจำเดือนรวมเช็คไม่ต้องคีย์!AX91</f>
        <v>4073932</v>
      </c>
      <c r="E80" s="61" t="str">
        <f t="shared" si="10"/>
        <v>-</v>
      </c>
      <c r="F80" s="60">
        <f t="shared" si="11"/>
        <v>2356068</v>
      </c>
      <c r="G80" s="58"/>
      <c r="H80" s="2"/>
      <c r="I80" s="2"/>
      <c r="J80" s="2"/>
      <c r="K80" s="2"/>
      <c r="L80" s="2"/>
    </row>
    <row r="81" spans="1:12" ht="23.25" x14ac:dyDescent="0.5">
      <c r="A81" s="60" t="s">
        <v>87</v>
      </c>
      <c r="B81" s="60">
        <v>10000000</v>
      </c>
      <c r="C81" s="60">
        <f>[9]ประจำเดือนรวมเช็คไม่ต้องคีย์!AY89</f>
        <v>870010</v>
      </c>
      <c r="D81" s="60">
        <f>[9]ประจำเดือนรวมเช็คไม่ต้องคีย์!AY91</f>
        <v>8625600</v>
      </c>
      <c r="E81" s="61" t="str">
        <f t="shared" si="10"/>
        <v>-</v>
      </c>
      <c r="F81" s="60">
        <f t="shared" si="11"/>
        <v>1374400</v>
      </c>
      <c r="G81" s="58"/>
      <c r="H81" s="2"/>
      <c r="I81" s="2"/>
      <c r="J81" s="2"/>
      <c r="K81" s="2"/>
      <c r="L81" s="21"/>
    </row>
    <row r="82" spans="1:12" ht="23.25" x14ac:dyDescent="0.5">
      <c r="A82" s="60" t="s">
        <v>88</v>
      </c>
      <c r="B82" s="60">
        <v>30000</v>
      </c>
      <c r="C82" s="60">
        <f>[9]ประจำเดือนรวมเช็คไม่ต้องคีย์!AZ89</f>
        <v>0</v>
      </c>
      <c r="D82" s="60">
        <f>[9]ประจำเดือนรวมเช็คไม่ต้องคีย์!AZ91</f>
        <v>2120</v>
      </c>
      <c r="E82" s="61" t="str">
        <f t="shared" si="10"/>
        <v>-</v>
      </c>
      <c r="F82" s="60">
        <f t="shared" si="11"/>
        <v>27880</v>
      </c>
      <c r="G82" s="58"/>
      <c r="H82" s="2"/>
      <c r="I82" s="2"/>
      <c r="J82" s="2"/>
      <c r="K82" s="2"/>
      <c r="L82" s="2"/>
    </row>
    <row r="83" spans="1:12" ht="23.25" x14ac:dyDescent="0.5">
      <c r="A83" s="60" t="s">
        <v>89</v>
      </c>
      <c r="B83" s="60">
        <v>19300000</v>
      </c>
      <c r="C83" s="60">
        <f>[9]ประจำเดือนรวมเช็คไม่ต้องคีย์!BA89</f>
        <v>364710</v>
      </c>
      <c r="D83" s="60">
        <f>[9]ประจำเดือนรวมเช็คไม่ต้องคีย์!BA91</f>
        <v>3884350</v>
      </c>
      <c r="E83" s="61" t="str">
        <f t="shared" si="10"/>
        <v>-</v>
      </c>
      <c r="F83" s="60">
        <f t="shared" si="11"/>
        <v>15415650</v>
      </c>
      <c r="G83" s="58"/>
      <c r="H83" s="2"/>
      <c r="I83" s="2"/>
      <c r="J83" s="2"/>
      <c r="K83" s="2"/>
      <c r="L83" s="2"/>
    </row>
    <row r="84" spans="1:12" ht="23.25" x14ac:dyDescent="0.5">
      <c r="A84" s="60" t="s">
        <v>90</v>
      </c>
      <c r="B84" s="60">
        <v>60000</v>
      </c>
      <c r="C84" s="60">
        <f>[9]ประจำเดือนรวมเช็คไม่ต้องคีย์!BB89</f>
        <v>9700</v>
      </c>
      <c r="D84" s="60">
        <f>[9]ประจำเดือนรวมเช็คไม่ต้องคีย์!BB91</f>
        <v>70650</v>
      </c>
      <c r="E84" s="61" t="str">
        <f t="shared" si="10"/>
        <v>+</v>
      </c>
      <c r="F84" s="60">
        <f t="shared" si="11"/>
        <v>10650</v>
      </c>
      <c r="G84" s="58"/>
      <c r="H84" s="2"/>
      <c r="I84" s="2"/>
      <c r="J84" s="2"/>
      <c r="K84" s="2"/>
      <c r="L84" s="2"/>
    </row>
    <row r="85" spans="1:12" ht="23.25" x14ac:dyDescent="0.5">
      <c r="A85" s="60" t="s">
        <v>91</v>
      </c>
      <c r="B85" s="60"/>
      <c r="C85" s="60">
        <f>[9]ประจำเดือนรวมเช็คไม่ต้องคีย์!BC89</f>
        <v>0</v>
      </c>
      <c r="D85" s="60">
        <f>[9]ประจำเดือนรวมเช็คไม่ต้องคีย์!BC91</f>
        <v>0</v>
      </c>
      <c r="E85" s="61" t="str">
        <f t="shared" si="10"/>
        <v>-</v>
      </c>
      <c r="F85" s="60">
        <f t="shared" si="11"/>
        <v>0</v>
      </c>
      <c r="G85" s="58"/>
      <c r="H85" s="2"/>
      <c r="I85" s="2"/>
      <c r="J85" s="2"/>
      <c r="K85" s="2"/>
      <c r="L85" s="2"/>
    </row>
    <row r="86" spans="1:12" ht="23.25" x14ac:dyDescent="0.5">
      <c r="A86" s="60" t="s">
        <v>92</v>
      </c>
      <c r="B86" s="60"/>
      <c r="C86" s="60">
        <f>[9]ประจำเดือนรวมเช็คไม่ต้องคีย์!BD89</f>
        <v>0</v>
      </c>
      <c r="D86" s="60">
        <f>[9]ประจำเดือนรวมเช็คไม่ต้องคีย์!BD91</f>
        <v>0</v>
      </c>
      <c r="E86" s="61" t="str">
        <f>IF(D86&gt;B86,"+","-")</f>
        <v>-</v>
      </c>
      <c r="F86" s="60">
        <f>ABS(D86-B86)</f>
        <v>0</v>
      </c>
      <c r="G86" s="58"/>
      <c r="H86" s="2"/>
      <c r="I86" s="2"/>
      <c r="J86" s="2"/>
      <c r="K86" s="2"/>
      <c r="L86" s="2"/>
    </row>
    <row r="87" spans="1:12" ht="23.25" x14ac:dyDescent="0.5">
      <c r="A87" s="60" t="s">
        <v>93</v>
      </c>
      <c r="B87" s="60">
        <v>80000</v>
      </c>
      <c r="C87" s="60">
        <f>+[9]ประจำเดือนรวมเช็คไม่ต้องคีย์!BE89</f>
        <v>2782</v>
      </c>
      <c r="D87" s="60">
        <f>[9]ประจำเดือนรวมเช็คไม่ต้องคีย์!BE91</f>
        <v>20307</v>
      </c>
      <c r="E87" s="61" t="str">
        <f t="shared" si="10"/>
        <v>-</v>
      </c>
      <c r="F87" s="60">
        <f t="shared" si="11"/>
        <v>59693</v>
      </c>
      <c r="G87" s="58"/>
      <c r="H87" s="2"/>
      <c r="I87" s="2"/>
      <c r="J87" s="2"/>
      <c r="K87" s="2"/>
      <c r="L87" s="2"/>
    </row>
    <row r="88" spans="1:12" ht="23.25" x14ac:dyDescent="0.5">
      <c r="A88" s="60" t="s">
        <v>94</v>
      </c>
      <c r="B88" s="68">
        <f>SUM(B73:B87)</f>
        <v>56000000</v>
      </c>
      <c r="C88" s="68">
        <f>SUM(C73:C87)</f>
        <v>3295241</v>
      </c>
      <c r="D88" s="68">
        <f>SUM(D73:D87)</f>
        <v>31570248</v>
      </c>
      <c r="E88" s="69" t="str">
        <f t="shared" si="10"/>
        <v>-</v>
      </c>
      <c r="F88" s="68">
        <f t="shared" si="11"/>
        <v>24429752</v>
      </c>
      <c r="G88" s="58"/>
      <c r="H88" s="2"/>
      <c r="I88" s="2"/>
      <c r="J88" s="2"/>
      <c r="K88" s="2"/>
      <c r="L88" s="2"/>
    </row>
    <row r="89" spans="1:12" ht="23.25" x14ac:dyDescent="0.5">
      <c r="A89" s="80" t="s">
        <v>95</v>
      </c>
      <c r="B89" s="77">
        <f>+B88+B71+B68+B49</f>
        <v>2250000000</v>
      </c>
      <c r="C89" s="77">
        <f>C88+C71+C68+C49</f>
        <v>83935179.120000005</v>
      </c>
      <c r="D89" s="77">
        <f>D88+D71+D68+D49</f>
        <v>768453261.28999996</v>
      </c>
      <c r="E89" s="78" t="str">
        <f>IF(D89&gt;B89,"+","-")</f>
        <v>-</v>
      </c>
      <c r="F89" s="77">
        <f>ABS(D89-B89)</f>
        <v>1481546738.71</v>
      </c>
      <c r="G89" s="58"/>
      <c r="H89" s="46"/>
      <c r="I89" s="2"/>
      <c r="J89" s="2"/>
      <c r="K89" s="2"/>
      <c r="L89" s="2"/>
    </row>
    <row r="90" spans="1:12" ht="23.25" x14ac:dyDescent="0.5">
      <c r="A90" s="79"/>
      <c r="B90" s="72"/>
      <c r="C90" s="72"/>
      <c r="D90" s="72"/>
      <c r="E90" s="79"/>
      <c r="F90" s="72"/>
      <c r="G90" s="58"/>
      <c r="H90" s="2"/>
      <c r="I90" s="2"/>
      <c r="J90" s="2"/>
      <c r="K90" s="2"/>
      <c r="L90" s="2"/>
    </row>
    <row r="91" spans="1:12" ht="23.25" x14ac:dyDescent="0.5">
      <c r="A91" s="79"/>
      <c r="B91" s="72"/>
      <c r="C91" s="72"/>
      <c r="D91" s="72"/>
      <c r="E91" s="79"/>
      <c r="F91" s="72"/>
      <c r="G91" s="58"/>
      <c r="H91" s="2"/>
      <c r="I91" s="2"/>
      <c r="J91" s="2"/>
      <c r="K91" s="2"/>
      <c r="L91" s="2"/>
    </row>
    <row r="92" spans="1:12" ht="23.25" x14ac:dyDescent="0.5">
      <c r="A92" s="79"/>
      <c r="B92" s="72"/>
      <c r="C92" s="72"/>
      <c r="D92" s="72"/>
      <c r="E92" s="79"/>
      <c r="F92" s="72"/>
      <c r="G92" s="58"/>
      <c r="H92" s="2"/>
      <c r="I92" s="2"/>
      <c r="J92" s="2"/>
      <c r="K92" s="2"/>
      <c r="L92" s="2"/>
    </row>
    <row r="93" spans="1:12" ht="23.25" x14ac:dyDescent="0.5">
      <c r="A93" s="79"/>
      <c r="B93" s="72"/>
      <c r="C93" s="72"/>
      <c r="D93" s="72"/>
      <c r="E93" s="79"/>
      <c r="F93" s="72"/>
      <c r="G93" s="58"/>
      <c r="H93" s="2"/>
      <c r="I93" s="2"/>
      <c r="J93" s="2"/>
      <c r="K93" s="2"/>
      <c r="L93" s="2"/>
    </row>
    <row r="94" spans="1:12" ht="23.25" x14ac:dyDescent="0.5">
      <c r="A94" s="79"/>
      <c r="B94" s="72"/>
      <c r="C94" s="72"/>
      <c r="D94" s="72"/>
      <c r="E94" s="79"/>
      <c r="F94" s="72"/>
      <c r="G94" s="58"/>
      <c r="H94" s="2"/>
      <c r="I94" s="2"/>
      <c r="J94" s="2"/>
      <c r="K94" s="2"/>
      <c r="L94" s="2"/>
    </row>
    <row r="95" spans="1:12" ht="23.25" x14ac:dyDescent="0.5">
      <c r="A95" s="79"/>
      <c r="B95" s="72"/>
      <c r="C95" s="72"/>
      <c r="D95" s="72"/>
      <c r="E95" s="79"/>
      <c r="F95" s="72"/>
      <c r="G95" s="58"/>
      <c r="H95" s="2"/>
      <c r="I95" s="2"/>
      <c r="J95" s="2"/>
      <c r="K95" s="2"/>
      <c r="L95" s="2"/>
    </row>
    <row r="96" spans="1:12" ht="23.25" x14ac:dyDescent="0.5">
      <c r="A96" s="79"/>
      <c r="B96" s="72"/>
      <c r="C96" s="72"/>
      <c r="D96" s="72"/>
      <c r="E96" s="79"/>
      <c r="F96" s="72"/>
      <c r="G96" s="58"/>
      <c r="H96" s="2"/>
      <c r="I96" s="2"/>
      <c r="J96" s="2"/>
      <c r="K96" s="2"/>
      <c r="L96" s="2"/>
    </row>
    <row r="97" spans="1:12" ht="23.25" x14ac:dyDescent="0.5">
      <c r="A97" s="79"/>
      <c r="B97" s="72"/>
      <c r="C97" s="72"/>
      <c r="D97" s="72"/>
      <c r="E97" s="79"/>
      <c r="F97" s="72"/>
      <c r="G97" s="58"/>
      <c r="H97" s="2"/>
      <c r="I97" s="2"/>
      <c r="J97" s="2"/>
      <c r="K97" s="2"/>
      <c r="L97" s="2"/>
    </row>
    <row r="98" spans="1:12" ht="23.25" x14ac:dyDescent="0.45">
      <c r="A98" s="1" t="s">
        <v>96</v>
      </c>
      <c r="B98" s="1"/>
      <c r="C98" s="1"/>
      <c r="D98" s="1"/>
      <c r="E98" s="1"/>
      <c r="F98" s="1"/>
      <c r="G98" s="58"/>
      <c r="H98" s="21"/>
      <c r="I98" s="21"/>
      <c r="J98" s="21"/>
      <c r="K98" s="21"/>
      <c r="L98" s="2"/>
    </row>
    <row r="99" spans="1:12" ht="23.25" x14ac:dyDescent="0.45">
      <c r="A99" s="1"/>
      <c r="B99" s="1"/>
      <c r="C99" s="1"/>
      <c r="D99" s="1"/>
      <c r="E99" s="1"/>
      <c r="F99" s="1"/>
      <c r="G99" s="58"/>
      <c r="H99" s="2"/>
      <c r="I99" s="2"/>
      <c r="J99" s="2"/>
      <c r="K99" s="2"/>
      <c r="L99" s="2"/>
    </row>
    <row r="100" spans="1:12" ht="23.25" x14ac:dyDescent="0.5">
      <c r="A100" s="4" t="s">
        <v>2</v>
      </c>
      <c r="B100" s="4" t="s">
        <v>3</v>
      </c>
      <c r="C100" s="4" t="s">
        <v>4</v>
      </c>
      <c r="D100" s="4" t="s">
        <v>5</v>
      </c>
      <c r="E100" s="4" t="s">
        <v>6</v>
      </c>
      <c r="F100" s="4" t="s">
        <v>7</v>
      </c>
      <c r="G100" s="58"/>
      <c r="H100" s="2"/>
      <c r="I100" s="2"/>
      <c r="J100" s="2"/>
      <c r="K100" s="2"/>
      <c r="L100" s="2"/>
    </row>
    <row r="101" spans="1:12" ht="23.25" x14ac:dyDescent="0.5">
      <c r="A101" s="7"/>
      <c r="B101" s="7" t="str">
        <f>+B56</f>
        <v>ปี 2563</v>
      </c>
      <c r="C101" s="7"/>
      <c r="D101" s="7"/>
      <c r="E101" s="7" t="s">
        <v>9</v>
      </c>
      <c r="F101" s="7" t="s">
        <v>62</v>
      </c>
      <c r="G101" s="58"/>
      <c r="H101" s="2"/>
      <c r="I101" s="2"/>
      <c r="J101" s="2"/>
      <c r="K101" s="2"/>
      <c r="L101" s="2"/>
    </row>
    <row r="102" spans="1:12" ht="23.25" x14ac:dyDescent="0.5">
      <c r="A102" s="44" t="s">
        <v>97</v>
      </c>
      <c r="B102" s="56"/>
      <c r="C102" s="56"/>
      <c r="D102" s="56"/>
      <c r="E102" s="57"/>
      <c r="F102" s="56"/>
      <c r="G102" s="58"/>
      <c r="H102" s="2"/>
      <c r="I102" s="2"/>
      <c r="J102" s="2"/>
      <c r="K102" s="2"/>
      <c r="L102" s="21"/>
    </row>
    <row r="103" spans="1:12" ht="23.25" x14ac:dyDescent="0.5">
      <c r="A103" s="19" t="s">
        <v>98</v>
      </c>
      <c r="B103" s="60">
        <v>267000000</v>
      </c>
      <c r="C103" s="60">
        <f>[9]ประจำเดือนรวมเช็คไม่ต้องคีย์!BG89</f>
        <v>10721841.5</v>
      </c>
      <c r="D103" s="60">
        <f>[9]ประจำเดือนรวมเช็คไม่ต้องคีย์!BG91</f>
        <v>107089896.09</v>
      </c>
      <c r="E103" s="61" t="str">
        <f>IF(D103&gt;B103,"+","-")</f>
        <v>-</v>
      </c>
      <c r="F103" s="60">
        <f>ABS(D103-B103)</f>
        <v>159910103.91</v>
      </c>
      <c r="G103" s="58"/>
      <c r="H103" s="2"/>
      <c r="I103" s="2"/>
      <c r="J103" s="2"/>
      <c r="K103" s="2"/>
      <c r="L103" s="2"/>
    </row>
    <row r="104" spans="1:12" ht="23.25" x14ac:dyDescent="0.5">
      <c r="A104" s="19" t="s">
        <v>99</v>
      </c>
      <c r="B104" s="60">
        <v>32965000</v>
      </c>
      <c r="C104" s="60">
        <f>[9]ประจำเดือนรวมเช็คไม่ต้องคีย์!BH89</f>
        <v>0</v>
      </c>
      <c r="D104" s="60">
        <f>[9]ประจำเดือนรวมเช็คไม่ต้องคีย์!BH91</f>
        <v>103740</v>
      </c>
      <c r="E104" s="61" t="str">
        <f>IF(D104&gt;B104,"+","-")</f>
        <v>-</v>
      </c>
      <c r="F104" s="60">
        <f>ABS(D104-B104)</f>
        <v>32861260</v>
      </c>
      <c r="G104" s="58"/>
      <c r="H104" s="2"/>
      <c r="I104" s="2"/>
      <c r="J104" s="2"/>
      <c r="K104" s="2"/>
      <c r="L104" s="2"/>
    </row>
    <row r="105" spans="1:12" ht="23.25" x14ac:dyDescent="0.5">
      <c r="A105" s="19" t="s">
        <v>100</v>
      </c>
      <c r="B105" s="60">
        <v>700000000</v>
      </c>
      <c r="C105" s="60">
        <f>[9]ประจำเดือนรวมเช็คไม่ต้องคีย์!BI89</f>
        <v>48075028.739999987</v>
      </c>
      <c r="D105" s="60">
        <f>[9]ประจำเดือนรวมเช็คไม่ต้องคีย์!BI91</f>
        <v>588769747.6500001</v>
      </c>
      <c r="E105" s="61" t="str">
        <f>IF(D105&gt;B105,"+","-")</f>
        <v>-</v>
      </c>
      <c r="F105" s="60">
        <f>ABS(D105-B105)</f>
        <v>111230252.3499999</v>
      </c>
      <c r="G105" s="58"/>
      <c r="H105" s="2"/>
      <c r="I105" s="2"/>
      <c r="J105" s="2"/>
      <c r="K105" s="2"/>
      <c r="L105" s="2"/>
    </row>
    <row r="106" spans="1:12" ht="23.25" x14ac:dyDescent="0.5">
      <c r="A106" s="19" t="s">
        <v>101</v>
      </c>
      <c r="B106" s="60">
        <v>35000</v>
      </c>
      <c r="C106" s="60">
        <f>[9]ประจำเดือนรวมเช็คไม่ต้องคีย์!BJ89</f>
        <v>0</v>
      </c>
      <c r="D106" s="60">
        <f>[9]ประจำเดือนรวมเช็คไม่ต้องคีย์!BJ91</f>
        <v>0</v>
      </c>
      <c r="E106" s="61" t="str">
        <f>IF(D106&gt;B106,"+","-")</f>
        <v>-</v>
      </c>
      <c r="F106" s="60">
        <f>ABS(D106-B106)</f>
        <v>35000</v>
      </c>
      <c r="G106" s="58"/>
      <c r="H106" s="2"/>
      <c r="I106" s="2"/>
      <c r="J106" s="2"/>
      <c r="K106" s="2"/>
      <c r="L106" s="2"/>
    </row>
    <row r="107" spans="1:12" ht="23.25" x14ac:dyDescent="0.5">
      <c r="A107" s="45" t="s">
        <v>102</v>
      </c>
      <c r="B107" s="68">
        <f>SUM(B103:B106)</f>
        <v>1000000000</v>
      </c>
      <c r="C107" s="68">
        <f>SUM(C103:C106)</f>
        <v>58796870.239999987</v>
      </c>
      <c r="D107" s="68">
        <f>SUM(D103:D106)</f>
        <v>695963383.74000013</v>
      </c>
      <c r="E107" s="69" t="str">
        <f>IF(D107&gt;B107,"+","-")</f>
        <v>-</v>
      </c>
      <c r="F107" s="68">
        <f>ABS(D107-B107)</f>
        <v>304036616.25999987</v>
      </c>
      <c r="G107" s="58"/>
      <c r="H107" s="2"/>
      <c r="I107" s="46"/>
      <c r="J107" s="2"/>
      <c r="K107" s="2"/>
      <c r="L107" s="2"/>
    </row>
    <row r="108" spans="1:12" ht="23.25" x14ac:dyDescent="0.5">
      <c r="A108" s="19" t="s">
        <v>103</v>
      </c>
      <c r="B108" s="82"/>
      <c r="C108" s="82"/>
      <c r="D108" s="82"/>
      <c r="E108" s="83"/>
      <c r="F108" s="82"/>
      <c r="G108" s="58"/>
      <c r="H108" s="2"/>
      <c r="I108" s="2"/>
      <c r="J108" s="2"/>
      <c r="K108" s="2"/>
      <c r="L108" s="2"/>
    </row>
    <row r="109" spans="1:12" ht="23.25" x14ac:dyDescent="0.5">
      <c r="A109" s="19" t="s">
        <v>104</v>
      </c>
      <c r="B109" s="60"/>
      <c r="C109" s="60"/>
      <c r="D109" s="60"/>
      <c r="E109" s="61"/>
      <c r="F109" s="60"/>
      <c r="G109" s="58"/>
      <c r="H109" s="2"/>
      <c r="I109" s="2"/>
      <c r="J109" s="2"/>
      <c r="K109" s="2"/>
      <c r="L109" s="2"/>
    </row>
    <row r="110" spans="1:12" ht="23.25" x14ac:dyDescent="0.5">
      <c r="A110" s="19" t="s">
        <v>105</v>
      </c>
      <c r="B110" s="60">
        <v>48300000</v>
      </c>
      <c r="C110" s="60">
        <f>[9]ประจำเดือนรวมเช็คไม่ต้องคีย์!BL89</f>
        <v>0</v>
      </c>
      <c r="D110" s="60">
        <f>[9]ประจำเดือนรวมเช็คไม่ต้องคีย์!BL91</f>
        <v>0</v>
      </c>
      <c r="E110" s="61" t="str">
        <f>IF(D110&gt;B110,"+","-")</f>
        <v>-</v>
      </c>
      <c r="F110" s="60">
        <f>ABS(D110-B110)</f>
        <v>48300000</v>
      </c>
      <c r="G110" s="58"/>
      <c r="H110" s="2"/>
      <c r="I110" s="2"/>
      <c r="J110" s="2"/>
      <c r="K110" s="2"/>
      <c r="L110" s="2"/>
    </row>
    <row r="111" spans="1:12" ht="23.25" x14ac:dyDescent="0.5">
      <c r="A111" s="19" t="s">
        <v>106</v>
      </c>
      <c r="B111" s="60">
        <v>1700000</v>
      </c>
      <c r="C111" s="60">
        <f>[9]ประจำเดือนรวมเช็คไม่ต้องคีย์!BM89</f>
        <v>0</v>
      </c>
      <c r="D111" s="60">
        <f>[9]ประจำเดือนรวมเช็คไม่ต้องคีย์!BM91</f>
        <v>0</v>
      </c>
      <c r="E111" s="61" t="str">
        <f>IF(D111&gt;B111,"+","-")</f>
        <v>-</v>
      </c>
      <c r="F111" s="60">
        <f>ABS(D111-B111)</f>
        <v>1700000</v>
      </c>
      <c r="G111" s="58"/>
      <c r="H111" s="2"/>
      <c r="I111" s="2"/>
      <c r="J111" s="2"/>
      <c r="K111" s="2"/>
      <c r="L111" s="2"/>
    </row>
    <row r="112" spans="1:12" ht="23.25" x14ac:dyDescent="0.5">
      <c r="A112" s="45" t="s">
        <v>107</v>
      </c>
      <c r="B112" s="56"/>
      <c r="C112" s="56"/>
      <c r="D112" s="56"/>
      <c r="E112" s="57"/>
      <c r="F112" s="56"/>
      <c r="G112" s="58"/>
      <c r="H112" s="2"/>
      <c r="I112" s="2"/>
      <c r="J112" s="2"/>
      <c r="K112" s="2"/>
      <c r="L112" s="2"/>
    </row>
    <row r="113" spans="1:12" ht="23.25" x14ac:dyDescent="0.5">
      <c r="A113" s="45" t="s">
        <v>108</v>
      </c>
      <c r="B113" s="77">
        <f>SUM(B110:B111)</f>
        <v>50000000</v>
      </c>
      <c r="C113" s="60">
        <f>SUM(C110:C111)</f>
        <v>0</v>
      </c>
      <c r="D113" s="77">
        <f>SUM(D110:D111)</f>
        <v>0</v>
      </c>
      <c r="E113" s="78" t="str">
        <f>IF(D113&gt;B113,"+","-")</f>
        <v>-</v>
      </c>
      <c r="F113" s="77">
        <f>SUM(F110:F111)</f>
        <v>50000000</v>
      </c>
      <c r="G113" s="58"/>
      <c r="H113" s="2"/>
      <c r="I113" s="2"/>
      <c r="J113" s="2"/>
      <c r="K113" s="2"/>
      <c r="L113" s="2"/>
    </row>
    <row r="114" spans="1:12" ht="23.25" x14ac:dyDescent="0.5">
      <c r="A114" s="19" t="s">
        <v>109</v>
      </c>
      <c r="B114" s="56"/>
      <c r="C114" s="56"/>
      <c r="D114" s="56"/>
      <c r="E114" s="57"/>
      <c r="F114" s="56"/>
      <c r="G114" s="58"/>
      <c r="H114" s="2"/>
      <c r="I114" s="2"/>
      <c r="J114" s="2"/>
      <c r="K114" s="2"/>
      <c r="L114" s="2"/>
    </row>
    <row r="115" spans="1:12" ht="23.25" x14ac:dyDescent="0.5">
      <c r="A115" s="19" t="s">
        <v>110</v>
      </c>
      <c r="B115" s="60">
        <v>350000000</v>
      </c>
      <c r="C115" s="60">
        <f>[9]ประจำเดือนรวมเช็คไม่ต้องคีย์!BO89</f>
        <v>483446.18000000005</v>
      </c>
      <c r="D115" s="60">
        <f>[9]ประจำเดือนรวมเช็คไม่ต้องคีย์!BO91</f>
        <v>91757310.650000036</v>
      </c>
      <c r="E115" s="61" t="str">
        <f>IF(D115&gt;B115,"+","-")</f>
        <v>-</v>
      </c>
      <c r="F115" s="60">
        <f>ABS(D115-B115)</f>
        <v>258242689.34999996</v>
      </c>
      <c r="G115" s="58"/>
      <c r="H115" s="2"/>
      <c r="I115" s="2"/>
      <c r="J115" s="2"/>
      <c r="K115" s="2"/>
      <c r="L115" s="2"/>
    </row>
    <row r="116" spans="1:12" ht="23.25" x14ac:dyDescent="0.5">
      <c r="A116" s="19" t="s">
        <v>111</v>
      </c>
      <c r="B116" s="60">
        <v>30000000</v>
      </c>
      <c r="C116" s="60">
        <f>[9]ประจำเดือนรวมเช็คไม่ต้องคีย์!BP89</f>
        <v>323700</v>
      </c>
      <c r="D116" s="60">
        <f>[9]ประจำเดือนรวมเช็คไม่ต้องคีย์!BP91</f>
        <v>4339700</v>
      </c>
      <c r="E116" s="61" t="str">
        <f>IF(D116&gt;B116,"+","-")</f>
        <v>-</v>
      </c>
      <c r="F116" s="60">
        <f>ABS(D116-B116)</f>
        <v>25660300</v>
      </c>
      <c r="G116" s="58"/>
      <c r="H116" s="2"/>
      <c r="I116" s="2"/>
      <c r="J116" s="2"/>
      <c r="K116" s="2"/>
      <c r="L116" s="2"/>
    </row>
    <row r="117" spans="1:12" ht="23.25" x14ac:dyDescent="0.5">
      <c r="A117" s="19" t="s">
        <v>112</v>
      </c>
      <c r="B117" s="60">
        <v>920000000</v>
      </c>
      <c r="C117" s="60">
        <f>SUM([9]ประจำเดือนรวมเช็คไม่ต้องคีย์!BQ89:BY89)</f>
        <v>31061230.529999997</v>
      </c>
      <c r="D117" s="60">
        <f>SUM([9]ประจำเดือนรวมเช็คไม่ต้องคีย์!BQ91:BY91)</f>
        <v>841613100.63999975</v>
      </c>
      <c r="E117" s="61" t="str">
        <f>IF(D117&gt;B117,"+","-")</f>
        <v>-</v>
      </c>
      <c r="F117" s="60">
        <f>ABS(D117-B117)</f>
        <v>78386899.360000253</v>
      </c>
      <c r="G117" s="58"/>
      <c r="H117" s="2"/>
      <c r="I117" s="2"/>
      <c r="J117" s="2"/>
      <c r="K117" s="2"/>
      <c r="L117" s="2"/>
    </row>
    <row r="118" spans="1:12" ht="23.25" x14ac:dyDescent="0.5">
      <c r="A118" s="49" t="s">
        <v>113</v>
      </c>
      <c r="B118" s="68">
        <f>SUM(B115:B117)</f>
        <v>1300000000</v>
      </c>
      <c r="C118" s="68">
        <f>SUM(C115:C117)</f>
        <v>31868376.709999997</v>
      </c>
      <c r="D118" s="68">
        <f>SUM(D115:D117)</f>
        <v>937710111.28999972</v>
      </c>
      <c r="E118" s="69" t="str">
        <f>IF(D118&gt;B118,"+","-")</f>
        <v>-</v>
      </c>
      <c r="F118" s="68">
        <f>ABS(D118-B118)</f>
        <v>362289888.71000028</v>
      </c>
      <c r="G118" s="58"/>
      <c r="H118" s="2"/>
      <c r="I118" s="2"/>
      <c r="J118" s="2"/>
      <c r="K118" s="2"/>
      <c r="L118" s="2"/>
    </row>
    <row r="119" spans="1:12" ht="23.25" x14ac:dyDescent="0.5">
      <c r="A119" s="50" t="s">
        <v>114</v>
      </c>
      <c r="B119" s="68">
        <f>+B30+B89+B107+B113+B118</f>
        <v>83000000000</v>
      </c>
      <c r="C119" s="68">
        <f>+C30+C89+C107+C113+C118</f>
        <v>5111089516.0899992</v>
      </c>
      <c r="D119" s="68">
        <f>+D30+D89+D107+D113+D118</f>
        <v>46776925184.540009</v>
      </c>
      <c r="E119" s="69" t="str">
        <f>IF(D119&gt;B119,"+","-")</f>
        <v>-</v>
      </c>
      <c r="F119" s="68">
        <f>ABS(D119-B119)</f>
        <v>36223074815.459991</v>
      </c>
      <c r="G119" s="58"/>
      <c r="H119" s="2"/>
      <c r="I119" s="2"/>
      <c r="J119" s="2"/>
      <c r="K119" s="2"/>
      <c r="L119" s="2"/>
    </row>
    <row r="120" spans="1:12" ht="23.25" x14ac:dyDescent="0.5">
      <c r="A120" s="44" t="s">
        <v>115</v>
      </c>
      <c r="B120" s="56"/>
      <c r="C120" s="56"/>
      <c r="D120" s="56"/>
      <c r="E120" s="57"/>
      <c r="F120" s="56"/>
      <c r="G120" s="58"/>
      <c r="H120" s="2"/>
      <c r="I120" s="2"/>
      <c r="J120" s="2"/>
      <c r="K120" s="2"/>
      <c r="L120" s="2"/>
    </row>
    <row r="121" spans="1:12" ht="23.25" x14ac:dyDescent="0.5">
      <c r="A121" s="51" t="s">
        <v>116</v>
      </c>
      <c r="B121" s="77"/>
      <c r="C121" s="77">
        <f>+[9]ประจำเดือนรวมเช็คไม่ต้องคีย์!CA89</f>
        <v>0</v>
      </c>
      <c r="D121" s="77">
        <f>[9]ประจำเดือนรวมเช็คไม่ต้องคีย์!CA91</f>
        <v>0</v>
      </c>
      <c r="E121" s="61" t="str">
        <f>IF(D121&gt;B121,"+","-")</f>
        <v>-</v>
      </c>
      <c r="F121" s="60">
        <f>ABS(D121-B121)</f>
        <v>0</v>
      </c>
      <c r="G121" s="58"/>
      <c r="H121" s="2"/>
      <c r="I121" s="2"/>
      <c r="J121" s="2"/>
      <c r="K121" s="2"/>
      <c r="L121" s="2"/>
    </row>
    <row r="122" spans="1:12" ht="23.25" x14ac:dyDescent="0.5">
      <c r="A122" s="50" t="s">
        <v>117</v>
      </c>
      <c r="B122" s="68">
        <f>+B121</f>
        <v>0</v>
      </c>
      <c r="C122" s="68">
        <f>+C121</f>
        <v>0</v>
      </c>
      <c r="D122" s="68">
        <f>+D121</f>
        <v>0</v>
      </c>
      <c r="E122" s="69" t="str">
        <f>IF(D122&gt;B122,"+","-")</f>
        <v>-</v>
      </c>
      <c r="F122" s="68">
        <f>ABS(D122-B122)</f>
        <v>0</v>
      </c>
      <c r="G122" s="2"/>
      <c r="H122" s="2"/>
      <c r="I122" s="2"/>
      <c r="J122" s="2"/>
      <c r="K122" s="2"/>
      <c r="L122" s="2"/>
    </row>
    <row r="123" spans="1:12" ht="23.25" x14ac:dyDescent="0.5">
      <c r="A123" s="50" t="s">
        <v>118</v>
      </c>
      <c r="B123" s="68">
        <f>+B119+B122</f>
        <v>83000000000</v>
      </c>
      <c r="C123" s="68">
        <f>+C119+C122</f>
        <v>5111089516.0899992</v>
      </c>
      <c r="D123" s="68">
        <f>+D119+D122</f>
        <v>46776925184.540009</v>
      </c>
      <c r="E123" s="69" t="str">
        <f>IF(D123&gt;B123,"+","-")</f>
        <v>-</v>
      </c>
      <c r="F123" s="68">
        <f>ABS(D123-B123)</f>
        <v>36223074815.459991</v>
      </c>
      <c r="G123" s="2"/>
      <c r="H123" s="2"/>
      <c r="I123" s="2"/>
      <c r="J123" s="2"/>
      <c r="K123" s="2"/>
      <c r="L123" s="2"/>
    </row>
    <row r="124" spans="1:12" ht="23.25" x14ac:dyDescent="0.5">
      <c r="A124" s="5"/>
      <c r="B124" s="5"/>
      <c r="C124" s="5"/>
      <c r="D124" s="84"/>
      <c r="E124" s="5"/>
      <c r="F124" s="5"/>
      <c r="G124" s="2"/>
      <c r="H124" s="2"/>
      <c r="I124" s="2"/>
      <c r="J124" s="2"/>
      <c r="K124" s="2"/>
      <c r="L124" s="2"/>
    </row>
    <row r="125" spans="1:12" ht="23.25" x14ac:dyDescent="0.5">
      <c r="A125" s="53" t="s">
        <v>119</v>
      </c>
    </row>
  </sheetData>
  <mergeCells count="9">
    <mergeCell ref="A54:F54"/>
    <mergeCell ref="A98:F98"/>
    <mergeCell ref="A99:F99"/>
    <mergeCell ref="A1:F1"/>
    <mergeCell ref="A2:F2"/>
    <mergeCell ref="H2:K2"/>
    <mergeCell ref="A3:F3"/>
    <mergeCell ref="H3:K3"/>
    <mergeCell ref="A53:F5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topLeftCell="A109" workbookViewId="0">
      <selection activeCell="A125" sqref="A125"/>
    </sheetView>
  </sheetViews>
  <sheetFormatPr defaultRowHeight="14.25" x14ac:dyDescent="0.2"/>
  <cols>
    <col min="1" max="1" width="44.25" bestFit="1" customWidth="1"/>
    <col min="2" max="2" width="15.125" bestFit="1" customWidth="1"/>
    <col min="3" max="3" width="14.25" bestFit="1" customWidth="1"/>
    <col min="4" max="4" width="15.125" bestFit="1" customWidth="1"/>
    <col min="5" max="5" width="3.125" bestFit="1" customWidth="1"/>
    <col min="6" max="6" width="15.125" bestFit="1" customWidth="1"/>
    <col min="8" max="8" width="7.125" bestFit="1" customWidth="1"/>
    <col min="9" max="9" width="13.5" bestFit="1" customWidth="1"/>
    <col min="10" max="10" width="10.75" bestFit="1" customWidth="1"/>
    <col min="11" max="11" width="11.625" bestFit="1" customWidth="1"/>
  </cols>
  <sheetData>
    <row r="1" spans="1:12" ht="23.25" x14ac:dyDescent="0.4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</row>
    <row r="2" spans="1:12" ht="23.25" x14ac:dyDescent="0.45">
      <c r="A2" s="3">
        <f>[10]ประจำเดือนรวมเช็คไม่ต้องคีย์!A2</f>
        <v>43983</v>
      </c>
      <c r="B2" s="1"/>
      <c r="C2" s="1"/>
      <c r="D2" s="1"/>
      <c r="E2" s="1"/>
      <c r="F2" s="1"/>
      <c r="G2" s="2"/>
      <c r="H2" s="1" t="s">
        <v>1</v>
      </c>
      <c r="I2" s="1"/>
      <c r="J2" s="1"/>
      <c r="K2" s="1"/>
      <c r="L2" s="2"/>
    </row>
    <row r="3" spans="1:12" ht="23.25" x14ac:dyDescent="0.45">
      <c r="A3" s="1"/>
      <c r="B3" s="1"/>
      <c r="C3" s="1"/>
      <c r="D3" s="1"/>
      <c r="E3" s="1"/>
      <c r="F3" s="1"/>
      <c r="G3" s="2"/>
      <c r="H3" s="3">
        <f>A2</f>
        <v>43983</v>
      </c>
      <c r="I3" s="1"/>
      <c r="J3" s="1"/>
      <c r="K3" s="1"/>
      <c r="L3" s="2"/>
    </row>
    <row r="4" spans="1:12" ht="23.25" x14ac:dyDescent="0.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2"/>
      <c r="H4" s="5"/>
      <c r="I4" s="5"/>
      <c r="J4" s="6"/>
      <c r="K4" s="6"/>
      <c r="L4" s="2"/>
    </row>
    <row r="5" spans="1:12" ht="23.25" x14ac:dyDescent="0.5">
      <c r="A5" s="7"/>
      <c r="B5" s="7" t="s">
        <v>8</v>
      </c>
      <c r="C5" s="7"/>
      <c r="D5" s="7"/>
      <c r="E5" s="7" t="s">
        <v>9</v>
      </c>
      <c r="F5" s="7" t="s">
        <v>10</v>
      </c>
      <c r="G5" s="2"/>
      <c r="H5" s="54" t="s">
        <v>11</v>
      </c>
      <c r="I5" s="54" t="s">
        <v>12</v>
      </c>
      <c r="J5" s="55" t="s">
        <v>4</v>
      </c>
      <c r="K5" s="54" t="s">
        <v>5</v>
      </c>
      <c r="L5" s="2"/>
    </row>
    <row r="6" spans="1:12" ht="23.25" x14ac:dyDescent="0.5">
      <c r="A6" s="56" t="s">
        <v>13</v>
      </c>
      <c r="B6" s="56"/>
      <c r="C6" s="56"/>
      <c r="D6" s="56"/>
      <c r="E6" s="57"/>
      <c r="F6" s="56"/>
      <c r="G6" s="58"/>
      <c r="H6" s="4">
        <v>1</v>
      </c>
      <c r="I6" s="56" t="s">
        <v>14</v>
      </c>
      <c r="J6" s="59">
        <f>+[10]ประจำเดือนรวมเช็คไม่ต้องคีย์!BQ89</f>
        <v>10634794.430000002</v>
      </c>
      <c r="K6" s="59">
        <f>+[10]ประจำเดือนรวมเช็คไม่ต้องคีย์!BQ91</f>
        <v>808430365.83999979</v>
      </c>
      <c r="L6" s="2"/>
    </row>
    <row r="7" spans="1:12" ht="23.25" x14ac:dyDescent="0.5">
      <c r="A7" s="60" t="s">
        <v>15</v>
      </c>
      <c r="B7" s="60"/>
      <c r="C7" s="60"/>
      <c r="D7" s="60"/>
      <c r="E7" s="61"/>
      <c r="F7" s="60"/>
      <c r="G7" s="58"/>
      <c r="H7" s="16">
        <v>2</v>
      </c>
      <c r="I7" s="60" t="s">
        <v>16</v>
      </c>
      <c r="J7" s="62">
        <f>[10]ประจำเดือนรวมเช็คไม่ต้องคีย์!BR89</f>
        <v>360319.23</v>
      </c>
      <c r="K7" s="62">
        <f>+[10]ประจำเดือนรวมเช็คไม่ต้องคีย์!BR91</f>
        <v>7289574.0899999999</v>
      </c>
      <c r="L7" s="2"/>
    </row>
    <row r="8" spans="1:12" ht="23.25" x14ac:dyDescent="0.5">
      <c r="A8" s="60" t="s">
        <v>17</v>
      </c>
      <c r="B8" s="60"/>
      <c r="C8" s="60"/>
      <c r="D8" s="60"/>
      <c r="E8" s="61"/>
      <c r="F8" s="60"/>
      <c r="G8" s="58"/>
      <c r="H8" s="16">
        <v>3</v>
      </c>
      <c r="I8" s="60" t="s">
        <v>18</v>
      </c>
      <c r="J8" s="62">
        <f>[10]ประจำเดือนรวมเช็คไม่ต้องคีย์!BS89</f>
        <v>8229753</v>
      </c>
      <c r="K8" s="62">
        <f>+[10]ประจำเดือนรวมเช็คไม่ต้องคีย์!BS91</f>
        <v>21860800.699999999</v>
      </c>
      <c r="L8" s="2"/>
    </row>
    <row r="9" spans="1:12" ht="23.25" x14ac:dyDescent="0.5">
      <c r="A9" s="60"/>
      <c r="B9" s="63"/>
      <c r="C9" s="60"/>
      <c r="D9" s="60"/>
      <c r="E9" s="61"/>
      <c r="F9" s="60"/>
      <c r="G9" s="58"/>
      <c r="H9" s="16">
        <v>4</v>
      </c>
      <c r="I9" s="60" t="s">
        <v>19</v>
      </c>
      <c r="J9" s="62">
        <f>[10]ประจำเดือนรวมเช็คไม่ต้องคีย์!BT89</f>
        <v>1443341.41</v>
      </c>
      <c r="K9" s="62">
        <f>+[10]ประจำเดือนรวมเช็คไม่ต้องคีย์!BT91</f>
        <v>24700568.079999998</v>
      </c>
      <c r="L9" s="2"/>
    </row>
    <row r="10" spans="1:12" ht="23.25" x14ac:dyDescent="0.5">
      <c r="A10" s="60" t="s">
        <v>20</v>
      </c>
      <c r="B10" s="60">
        <v>9000000</v>
      </c>
      <c r="C10" s="60">
        <f>[10]ประจำเดือนรวมเช็คไม่ต้องคีย์!B89</f>
        <v>2869087.87</v>
      </c>
      <c r="D10" s="60">
        <f>[10]ประจำเดือนรวมเช็คไม่ต้องคีย์!B91</f>
        <v>14751820.990000002</v>
      </c>
      <c r="E10" s="61" t="str">
        <f>IF(D10&gt;B10,"+","-")</f>
        <v>+</v>
      </c>
      <c r="F10" s="60">
        <f>ABS(D10-B10)</f>
        <v>5751820.9900000021</v>
      </c>
      <c r="G10" s="58"/>
      <c r="H10" s="16"/>
      <c r="I10" s="60"/>
      <c r="J10" s="62"/>
      <c r="K10" s="62"/>
      <c r="L10" s="2"/>
    </row>
    <row r="11" spans="1:12" ht="23.25" x14ac:dyDescent="0.5">
      <c r="A11" s="60" t="s">
        <v>21</v>
      </c>
      <c r="B11" s="60">
        <v>600000000</v>
      </c>
      <c r="C11" s="60">
        <f>[10]ประจำเดือนรวมเช็คไม่ต้องคีย์!C89</f>
        <v>49924696.220000006</v>
      </c>
      <c r="D11" s="60">
        <f>[10]ประจำเดือนรวมเช็คไม่ต้องคีย์!C91</f>
        <v>1437545027.1200004</v>
      </c>
      <c r="E11" s="61" t="str">
        <f t="shared" ref="E11:E17" si="0">IF(D11&gt;B11,"+","-")</f>
        <v>+</v>
      </c>
      <c r="F11" s="60">
        <f t="shared" ref="F11:F17" si="1">ABS(D11-B11)</f>
        <v>837545027.12000036</v>
      </c>
      <c r="G11" s="58"/>
      <c r="H11" s="19"/>
      <c r="I11" s="20"/>
      <c r="J11" s="20"/>
      <c r="K11" s="20"/>
      <c r="L11" s="21"/>
    </row>
    <row r="12" spans="1:12" ht="23.25" x14ac:dyDescent="0.5">
      <c r="A12" s="60" t="s">
        <v>22</v>
      </c>
      <c r="B12" s="60">
        <v>1000000000</v>
      </c>
      <c r="C12" s="60">
        <f>[10]ประจำเดือนรวมเช็คไม่ต้องคีย์!D89</f>
        <v>81855708.640000015</v>
      </c>
      <c r="D12" s="60">
        <f>[10]ประจำเดือนรวมเช็คไม่ต้องคีย์!D91</f>
        <v>745252066.96000004</v>
      </c>
      <c r="E12" s="61" t="str">
        <f t="shared" si="0"/>
        <v>-</v>
      </c>
      <c r="F12" s="60">
        <f t="shared" si="1"/>
        <v>254747933.03999996</v>
      </c>
      <c r="G12" s="58"/>
      <c r="H12" s="16"/>
      <c r="I12" s="60"/>
      <c r="J12" s="62"/>
      <c r="K12" s="62"/>
      <c r="L12" s="2"/>
    </row>
    <row r="13" spans="1:12" ht="23.25" x14ac:dyDescent="0.5">
      <c r="A13" s="60" t="s">
        <v>23</v>
      </c>
      <c r="B13" s="60">
        <v>1000000</v>
      </c>
      <c r="C13" s="60">
        <f>[10]ประจำเดือนรวมเช็คไม่ต้องคีย์!E89</f>
        <v>67024</v>
      </c>
      <c r="D13" s="60">
        <f>[10]ประจำเดือนรวมเช็คไม่ต้องคีย์!E91</f>
        <v>602576</v>
      </c>
      <c r="E13" s="61" t="str">
        <f t="shared" si="0"/>
        <v>-</v>
      </c>
      <c r="F13" s="60">
        <f t="shared" si="1"/>
        <v>397424</v>
      </c>
      <c r="G13" s="58"/>
      <c r="H13" s="7"/>
      <c r="I13" s="60"/>
      <c r="J13" s="62"/>
      <c r="K13" s="62"/>
      <c r="L13" s="2"/>
    </row>
    <row r="14" spans="1:12" ht="24" thickBot="1" x14ac:dyDescent="0.55000000000000004">
      <c r="A14" s="60" t="s">
        <v>24</v>
      </c>
      <c r="B14" s="60">
        <v>240000000</v>
      </c>
      <c r="C14" s="60">
        <f>[10]ประจำเดือนรวมเช็คไม่ต้องคีย์!F89</f>
        <v>14364062.5</v>
      </c>
      <c r="D14" s="60">
        <f>[10]ประจำเดือนรวมเช็คไม่ต้องคีย์!F91</f>
        <v>148521223.84999999</v>
      </c>
      <c r="E14" s="61" t="str">
        <f t="shared" si="0"/>
        <v>-</v>
      </c>
      <c r="F14" s="60">
        <f t="shared" si="1"/>
        <v>91478776.150000006</v>
      </c>
      <c r="G14" s="58"/>
      <c r="H14" s="64"/>
      <c r="I14" s="65" t="s">
        <v>25</v>
      </c>
      <c r="J14" s="66">
        <f>SUM(J6:J13)</f>
        <v>20668208.070000004</v>
      </c>
      <c r="K14" s="66">
        <f>SUM(K6:K13)</f>
        <v>862281308.70999992</v>
      </c>
      <c r="L14" s="21"/>
    </row>
    <row r="15" spans="1:12" ht="24" thickTop="1" x14ac:dyDescent="0.5">
      <c r="A15" s="60" t="s">
        <v>26</v>
      </c>
      <c r="B15" s="60">
        <v>50000000</v>
      </c>
      <c r="C15" s="60">
        <f>[10]ประจำเดือนรวมเช็คไม่ต้องคีย์!G89</f>
        <v>0</v>
      </c>
      <c r="D15" s="60">
        <f>[10]ประจำเดือนรวมเช็คไม่ต้องคีย์!G91</f>
        <v>9589949.75</v>
      </c>
      <c r="E15" s="61" t="str">
        <f t="shared" si="0"/>
        <v>-</v>
      </c>
      <c r="F15" s="60">
        <f t="shared" si="1"/>
        <v>40410050.25</v>
      </c>
      <c r="G15" s="58"/>
      <c r="H15" s="2"/>
      <c r="I15" s="2"/>
      <c r="J15" s="2"/>
      <c r="K15" s="2"/>
      <c r="L15" s="2"/>
    </row>
    <row r="16" spans="1:12" ht="23.25" x14ac:dyDescent="0.5">
      <c r="A16" s="60" t="s">
        <v>27</v>
      </c>
      <c r="B16" s="67">
        <v>14000000000</v>
      </c>
      <c r="C16" s="60">
        <f>[10]ประจำเดือนรวมเช็คไม่ต้องคีย์!H89</f>
        <v>0</v>
      </c>
      <c r="D16" s="60">
        <f>[10]ประจำเดือนรวมเช็คไม่ต้องคีย์!H89</f>
        <v>0</v>
      </c>
      <c r="E16" s="61" t="str">
        <f>IF(D16&gt;B16,"+","-")</f>
        <v>-</v>
      </c>
      <c r="F16" s="60">
        <f>ABS(D16-B16)</f>
        <v>14000000000</v>
      </c>
      <c r="G16" s="58"/>
      <c r="H16" s="21"/>
      <c r="I16" s="21"/>
      <c r="J16" s="2"/>
      <c r="K16" s="58"/>
      <c r="L16" s="2"/>
    </row>
    <row r="17" spans="1:12" ht="23.25" x14ac:dyDescent="0.5">
      <c r="A17" s="60" t="s">
        <v>28</v>
      </c>
      <c r="B17" s="68">
        <f>SUM(B9:B16)</f>
        <v>15900000000</v>
      </c>
      <c r="C17" s="68">
        <f>SUM(C9:C16)</f>
        <v>149080579.23000002</v>
      </c>
      <c r="D17" s="68">
        <f>SUM(D9:D16)</f>
        <v>2356262664.6700006</v>
      </c>
      <c r="E17" s="69" t="str">
        <f t="shared" si="0"/>
        <v>-</v>
      </c>
      <c r="F17" s="68">
        <f t="shared" si="1"/>
        <v>13543737335.33</v>
      </c>
      <c r="G17" s="58"/>
      <c r="H17" s="5"/>
      <c r="I17" s="2"/>
      <c r="J17" s="2"/>
      <c r="K17" s="2"/>
      <c r="L17" s="2"/>
    </row>
    <row r="18" spans="1:12" ht="23.25" x14ac:dyDescent="0.5">
      <c r="A18" s="60" t="s">
        <v>29</v>
      </c>
      <c r="B18" s="56"/>
      <c r="C18" s="56"/>
      <c r="D18" s="56"/>
      <c r="E18" s="57"/>
      <c r="F18" s="56"/>
      <c r="G18" s="58"/>
      <c r="H18" s="5"/>
      <c r="I18" s="2"/>
      <c r="J18" s="2"/>
      <c r="K18" s="2"/>
      <c r="L18" s="2"/>
    </row>
    <row r="19" spans="1:12" ht="23.25" x14ac:dyDescent="0.5">
      <c r="A19" s="60" t="s">
        <v>30</v>
      </c>
      <c r="B19" s="63">
        <v>27700000000</v>
      </c>
      <c r="C19" s="60">
        <f>[10]ประจำเดือนรวมเช็คไม่ต้องคีย์!I89</f>
        <v>2927515708.7399998</v>
      </c>
      <c r="D19" s="60">
        <f>[10]ประจำเดือนรวมเช็คไม่ต้องคีย์!I91</f>
        <v>20130081590.050003</v>
      </c>
      <c r="E19" s="61" t="str">
        <f t="shared" ref="E19:E29" si="2">IF(D19&gt;B19,"+","-")</f>
        <v>-</v>
      </c>
      <c r="F19" s="60">
        <f t="shared" ref="F19:F29" si="3">ABS(D19-B19)</f>
        <v>7569918409.9499969</v>
      </c>
      <c r="G19" s="58"/>
      <c r="H19" s="5"/>
      <c r="I19" s="2"/>
      <c r="J19" s="2"/>
      <c r="K19" s="2"/>
      <c r="L19" s="21"/>
    </row>
    <row r="20" spans="1:12" ht="23.25" x14ac:dyDescent="0.5">
      <c r="A20" s="60" t="s">
        <v>31</v>
      </c>
      <c r="B20" s="63">
        <v>13400000000</v>
      </c>
      <c r="C20" s="60">
        <f>[10]ประจำเดือนรวมเช็คไม่ต้องคีย์!J89</f>
        <v>326321515.16000003</v>
      </c>
      <c r="D20" s="60">
        <f>[10]ประจำเดือนรวมเช็คไม่ต้องคีย์!J91</f>
        <v>9954317765.6200008</v>
      </c>
      <c r="E20" s="70" t="str">
        <f t="shared" si="2"/>
        <v>-</v>
      </c>
      <c r="F20" s="60">
        <f t="shared" si="3"/>
        <v>3445682234.3799992</v>
      </c>
      <c r="G20" s="58"/>
      <c r="H20" s="2"/>
      <c r="I20" s="2"/>
      <c r="J20" s="2"/>
      <c r="K20" s="2"/>
      <c r="L20" s="29"/>
    </row>
    <row r="21" spans="1:12" ht="23.25" x14ac:dyDescent="0.5">
      <c r="A21" s="60" t="s">
        <v>32</v>
      </c>
      <c r="B21" s="63">
        <v>0</v>
      </c>
      <c r="C21" s="60">
        <f>[10]ประจำเดือนรวมเช็คไม่ต้องคีย์!K89</f>
        <v>0</v>
      </c>
      <c r="D21" s="60">
        <f>[10]ประจำเดือนรวมเช็คไม่ต้องคีย์!K91</f>
        <v>0</v>
      </c>
      <c r="E21" s="61" t="str">
        <f t="shared" si="2"/>
        <v>-</v>
      </c>
      <c r="F21" s="60">
        <f t="shared" si="3"/>
        <v>0</v>
      </c>
      <c r="G21" s="58"/>
      <c r="H21" s="30"/>
      <c r="I21" s="30"/>
      <c r="J21" s="30"/>
      <c r="K21" s="30"/>
      <c r="L21" s="29"/>
    </row>
    <row r="22" spans="1:12" ht="23.25" x14ac:dyDescent="0.5">
      <c r="A22" s="60" t="s">
        <v>33</v>
      </c>
      <c r="B22" s="63">
        <v>4400000000</v>
      </c>
      <c r="C22" s="60">
        <f>[10]ประจำเดือนรวมเช็คไม่ต้องคีย์!L89</f>
        <v>452180145.34999996</v>
      </c>
      <c r="D22" s="60">
        <f>[10]ประจำเดือนรวมเช็คไม่ต้องคีย์!L91</f>
        <v>3313494137.0300002</v>
      </c>
      <c r="E22" s="61" t="str">
        <f t="shared" si="2"/>
        <v>-</v>
      </c>
      <c r="F22" s="60">
        <f t="shared" si="3"/>
        <v>1086505862.9699998</v>
      </c>
      <c r="G22" s="58"/>
      <c r="H22" s="2"/>
      <c r="I22" s="2"/>
      <c r="J22" s="2"/>
      <c r="K22" s="2"/>
      <c r="L22" s="29"/>
    </row>
    <row r="23" spans="1:12" ht="23.25" x14ac:dyDescent="0.5">
      <c r="A23" s="60" t="s">
        <v>34</v>
      </c>
      <c r="B23" s="71">
        <v>13200000000</v>
      </c>
      <c r="C23" s="60">
        <f>[10]ประจำเดือนรวมเช็คไม่ต้องคีย์!M89</f>
        <v>770780744</v>
      </c>
      <c r="D23" s="72">
        <f>[10]ประจำเดือนรวมเช็คไม่ต้องคีย์!M91</f>
        <v>10772473750</v>
      </c>
      <c r="E23" s="61" t="str">
        <f t="shared" si="2"/>
        <v>-</v>
      </c>
      <c r="F23" s="73">
        <f t="shared" si="3"/>
        <v>2427526250</v>
      </c>
      <c r="G23" s="58"/>
      <c r="H23" s="2"/>
      <c r="I23" s="2"/>
      <c r="J23" s="2"/>
      <c r="K23" s="2"/>
      <c r="L23" s="29"/>
    </row>
    <row r="24" spans="1:12" ht="23.25" x14ac:dyDescent="0.5">
      <c r="A24" s="19" t="s">
        <v>35</v>
      </c>
      <c r="B24" s="71"/>
      <c r="C24" s="60"/>
      <c r="D24" s="72"/>
      <c r="E24" s="61"/>
      <c r="F24" s="73"/>
      <c r="G24" s="74"/>
      <c r="H24" s="21"/>
      <c r="I24" s="21"/>
      <c r="J24" s="21"/>
      <c r="K24" s="21"/>
      <c r="L24" s="35"/>
    </row>
    <row r="25" spans="1:12" ht="23.25" x14ac:dyDescent="0.5">
      <c r="A25" s="60" t="s">
        <v>36</v>
      </c>
      <c r="B25" s="63">
        <v>3670000000</v>
      </c>
      <c r="C25" s="60">
        <f>[10]ประจำเดือนรวมเช็คไม่ต้องคีย์!N89</f>
        <v>220574934.40000001</v>
      </c>
      <c r="D25" s="60">
        <f>[10]ประจำเดือนรวมเช็คไม่ต้องคีย์!N91</f>
        <v>2611870632.0700002</v>
      </c>
      <c r="E25" s="61" t="str">
        <f>IF(D25&gt;B25,"+","-")</f>
        <v>-</v>
      </c>
      <c r="F25" s="60">
        <f>ABS(D25-B25)</f>
        <v>1058129367.9299998</v>
      </c>
      <c r="G25" s="58"/>
      <c r="H25" s="2"/>
      <c r="I25" s="2"/>
      <c r="J25" s="2"/>
      <c r="K25" s="2"/>
      <c r="L25" s="2"/>
    </row>
    <row r="26" spans="1:12" ht="23.25" x14ac:dyDescent="0.5">
      <c r="A26" s="60" t="s">
        <v>37</v>
      </c>
      <c r="B26" s="60">
        <v>4600000</v>
      </c>
      <c r="C26" s="60">
        <f>[10]ประจำเดือนรวมเช็คไม่ต้องคีย์!O89</f>
        <v>32867.5</v>
      </c>
      <c r="D26" s="60">
        <f>[10]ประจำเดือนรวมเช็คไม่ต้องคีย์!O91</f>
        <v>4981277.5</v>
      </c>
      <c r="E26" s="61" t="str">
        <f>IF(D26&gt;B26,"+","-")</f>
        <v>+</v>
      </c>
      <c r="F26" s="60">
        <f>ABS(D26-B26)</f>
        <v>381277.5</v>
      </c>
      <c r="G26" s="58"/>
      <c r="H26" s="2"/>
      <c r="I26" s="2"/>
      <c r="J26" s="2"/>
      <c r="K26" s="2"/>
      <c r="L26" s="2"/>
    </row>
    <row r="27" spans="1:12" ht="23.25" x14ac:dyDescent="0.5">
      <c r="A27" s="60" t="s">
        <v>38</v>
      </c>
      <c r="B27" s="60">
        <v>400000</v>
      </c>
      <c r="C27" s="60">
        <f>[10]ประจำเดือนรวมเช็คไม่ต้องคีย์!P89</f>
        <v>0</v>
      </c>
      <c r="D27" s="60">
        <f>[10]ประจำเดือนรวมเช็คไม่ต้องคีย์!P91</f>
        <v>142030</v>
      </c>
      <c r="E27" s="61" t="str">
        <f>IF(D27&gt;B27,"+","-")</f>
        <v>-</v>
      </c>
      <c r="F27" s="60">
        <f>ABS(D27-B27)</f>
        <v>257970</v>
      </c>
      <c r="G27" s="58"/>
      <c r="H27" s="2"/>
      <c r="I27" s="2"/>
      <c r="J27" s="2"/>
      <c r="K27" s="2"/>
      <c r="L27" s="2"/>
    </row>
    <row r="28" spans="1:12" ht="23.25" x14ac:dyDescent="0.5">
      <c r="A28" s="60" t="s">
        <v>39</v>
      </c>
      <c r="B28" s="60">
        <v>125000000</v>
      </c>
      <c r="C28" s="60">
        <f>[10]ประจำเดือนรวมเช็คไม่ต้องคีย์!Q89</f>
        <v>3542985</v>
      </c>
      <c r="D28" s="60">
        <f>[10]ประจำเดือนรวมเช็คไม่ต้องคีย์!Q91</f>
        <v>81204060.659999996</v>
      </c>
      <c r="E28" s="61" t="str">
        <f>IF(D28&gt;B28,"+","-")</f>
        <v>-</v>
      </c>
      <c r="F28" s="60">
        <f>ABS(D28-B28)</f>
        <v>43795939.340000004</v>
      </c>
      <c r="G28" s="58"/>
      <c r="H28" s="2"/>
      <c r="I28" s="2"/>
      <c r="J28" s="2"/>
      <c r="K28" s="2"/>
      <c r="L28" s="2"/>
    </row>
    <row r="29" spans="1:12" ht="23.25" x14ac:dyDescent="0.5">
      <c r="A29" s="60" t="s">
        <v>40</v>
      </c>
      <c r="B29" s="75">
        <f>SUM(B19:B28)</f>
        <v>62500000000</v>
      </c>
      <c r="C29" s="75">
        <f>SUM(C19:C28)</f>
        <v>4700948900.1499996</v>
      </c>
      <c r="D29" s="75">
        <f>SUM(D19:D28)</f>
        <v>46868565242.930008</v>
      </c>
      <c r="E29" s="69" t="str">
        <f t="shared" si="2"/>
        <v>-</v>
      </c>
      <c r="F29" s="68">
        <f t="shared" si="3"/>
        <v>15631434757.069992</v>
      </c>
      <c r="G29" s="58"/>
      <c r="H29" s="2"/>
      <c r="I29" s="2"/>
      <c r="J29" s="2"/>
      <c r="K29" s="2"/>
      <c r="L29" s="2"/>
    </row>
    <row r="30" spans="1:12" ht="23.25" x14ac:dyDescent="0.5">
      <c r="A30" s="76" t="s">
        <v>41</v>
      </c>
      <c r="B30" s="77">
        <f>+B17+B29</f>
        <v>78400000000</v>
      </c>
      <c r="C30" s="77">
        <f>+C17+C29</f>
        <v>4850029479.3799992</v>
      </c>
      <c r="D30" s="77">
        <f>+D17+D29</f>
        <v>49224827907.600006</v>
      </c>
      <c r="E30" s="78" t="str">
        <f>IF(D30&gt;B30,"+","-")</f>
        <v>-</v>
      </c>
      <c r="F30" s="77">
        <f>ABS(D30-B30)</f>
        <v>29175172092.399994</v>
      </c>
      <c r="G30" s="58"/>
      <c r="H30" s="2"/>
      <c r="I30" s="2"/>
      <c r="J30" s="2"/>
      <c r="K30" s="2"/>
      <c r="L30" s="2"/>
    </row>
    <row r="31" spans="1:12" ht="23.25" x14ac:dyDescent="0.5">
      <c r="A31" s="60" t="s">
        <v>42</v>
      </c>
      <c r="B31" s="56"/>
      <c r="C31" s="56"/>
      <c r="D31" s="56"/>
      <c r="E31" s="57"/>
      <c r="F31" s="56"/>
      <c r="G31" s="58"/>
      <c r="H31" s="2"/>
      <c r="I31" s="2"/>
      <c r="J31" s="2"/>
      <c r="K31" s="2"/>
      <c r="L31" s="2"/>
    </row>
    <row r="32" spans="1:12" ht="23.25" x14ac:dyDescent="0.5">
      <c r="A32" s="60" t="s">
        <v>43</v>
      </c>
      <c r="B32" s="60"/>
      <c r="C32" s="60"/>
      <c r="D32" s="60"/>
      <c r="E32" s="61"/>
      <c r="F32" s="60"/>
      <c r="G32" s="58"/>
      <c r="H32" s="2"/>
      <c r="I32" s="2"/>
      <c r="J32" s="2"/>
      <c r="K32" s="2"/>
      <c r="L32" s="2"/>
    </row>
    <row r="33" spans="1:12" ht="23.25" x14ac:dyDescent="0.5">
      <c r="A33" s="60" t="s">
        <v>44</v>
      </c>
      <c r="B33" s="60">
        <v>1700000000</v>
      </c>
      <c r="C33" s="60">
        <f>[10]ประจำเดือนรวมเช็คไม่ต้องคีย์!S89</f>
        <v>52354044</v>
      </c>
      <c r="D33" s="60">
        <f>[10]ประจำเดือนรวมเช็คไม่ต้องคีย์!S91</f>
        <v>442968264.74000001</v>
      </c>
      <c r="E33" s="61" t="str">
        <f t="shared" ref="E33:E39" si="4">IF(D33&gt;B33,"+","-")</f>
        <v>-</v>
      </c>
      <c r="F33" s="60">
        <f t="shared" ref="F33:F39" si="5">ABS(D33-B33)</f>
        <v>1257031735.26</v>
      </c>
      <c r="G33" s="58"/>
      <c r="H33" s="46"/>
      <c r="I33" s="2"/>
      <c r="J33" s="2"/>
      <c r="K33" s="2"/>
      <c r="L33" s="21"/>
    </row>
    <row r="34" spans="1:12" ht="23.25" x14ac:dyDescent="0.5">
      <c r="A34" s="60" t="s">
        <v>45</v>
      </c>
      <c r="B34" s="60">
        <v>39800000</v>
      </c>
      <c r="C34" s="60">
        <f>[10]ประจำเดือนรวมเช็คไม่ต้องคีย์!T89</f>
        <v>3195350</v>
      </c>
      <c r="D34" s="60">
        <f>[10]ประจำเดือนรวมเช็คไม่ต้องคีย์!T91</f>
        <v>27356040</v>
      </c>
      <c r="E34" s="61" t="str">
        <f t="shared" si="4"/>
        <v>-</v>
      </c>
      <c r="F34" s="60">
        <f t="shared" si="5"/>
        <v>12443960</v>
      </c>
      <c r="G34" s="58"/>
      <c r="H34" s="2"/>
      <c r="I34" s="2"/>
      <c r="J34" s="2"/>
      <c r="K34" s="2"/>
      <c r="L34" s="2"/>
    </row>
    <row r="35" spans="1:12" ht="23.25" x14ac:dyDescent="0.5">
      <c r="A35" s="60" t="s">
        <v>46</v>
      </c>
      <c r="B35" s="60">
        <v>60000000</v>
      </c>
      <c r="C35" s="60">
        <f>[10]ประจำเดือนรวมเช็คไม่ต้องคีย์!U89</f>
        <v>2161063.5</v>
      </c>
      <c r="D35" s="60">
        <f>[10]ประจำเดือนรวมเช็คไม่ต้องคีย์!U91</f>
        <v>29460961.209999997</v>
      </c>
      <c r="E35" s="61" t="str">
        <f t="shared" si="4"/>
        <v>-</v>
      </c>
      <c r="F35" s="60">
        <f t="shared" si="5"/>
        <v>30539038.790000003</v>
      </c>
      <c r="G35" s="58"/>
      <c r="H35" s="2"/>
      <c r="I35" s="2"/>
      <c r="J35" s="2"/>
      <c r="K35" s="2"/>
      <c r="L35" s="2"/>
    </row>
    <row r="36" spans="1:12" ht="23.25" x14ac:dyDescent="0.5">
      <c r="A36" s="60" t="s">
        <v>47</v>
      </c>
      <c r="B36" s="60">
        <v>60000000</v>
      </c>
      <c r="C36" s="60">
        <f>[10]ประจำเดือนรวมเช็คไม่ต้องคีย์!V89</f>
        <v>4301391.4300000006</v>
      </c>
      <c r="D36" s="60">
        <f>[10]ประจำเดือนรวมเช็คไม่ต้องคีย์!V91</f>
        <v>42150388.169999994</v>
      </c>
      <c r="E36" s="61" t="str">
        <f t="shared" si="4"/>
        <v>-</v>
      </c>
      <c r="F36" s="60">
        <f t="shared" si="5"/>
        <v>17849611.830000006</v>
      </c>
      <c r="G36" s="58"/>
      <c r="H36" s="2"/>
      <c r="I36" s="2"/>
      <c r="J36" s="2"/>
      <c r="K36" s="2"/>
      <c r="L36" s="21"/>
    </row>
    <row r="37" spans="1:12" ht="23.25" x14ac:dyDescent="0.5">
      <c r="A37" s="60" t="s">
        <v>48</v>
      </c>
      <c r="B37" s="60">
        <v>10000</v>
      </c>
      <c r="C37" s="60">
        <f>[10]ประจำเดือนรวมเช็คไม่ต้องคีย์!W89</f>
        <v>0</v>
      </c>
      <c r="D37" s="60">
        <f>[10]ประจำเดือนรวมเช็คไม่ต้องคีย์!W91</f>
        <v>2000</v>
      </c>
      <c r="E37" s="61" t="str">
        <f t="shared" si="4"/>
        <v>-</v>
      </c>
      <c r="F37" s="60">
        <f t="shared" si="5"/>
        <v>8000</v>
      </c>
      <c r="G37" s="58"/>
      <c r="H37" s="2"/>
      <c r="I37" s="2"/>
      <c r="J37" s="2"/>
      <c r="K37" s="2"/>
      <c r="L37" s="2"/>
    </row>
    <row r="38" spans="1:12" ht="23.25" x14ac:dyDescent="0.5">
      <c r="A38" s="60" t="s">
        <v>49</v>
      </c>
      <c r="B38" s="60">
        <v>79000000</v>
      </c>
      <c r="C38" s="60">
        <f>[10]ประจำเดือนรวมเช็คไม่ต้องคีย์!X89</f>
        <v>5907550</v>
      </c>
      <c r="D38" s="60">
        <f>[10]ประจำเดือนรวมเช็คไม่ต้องคีย์!X91</f>
        <v>48966017</v>
      </c>
      <c r="E38" s="61" t="str">
        <f t="shared" si="4"/>
        <v>-</v>
      </c>
      <c r="F38" s="60">
        <f t="shared" si="5"/>
        <v>30033983</v>
      </c>
      <c r="G38" s="58"/>
      <c r="H38" s="2"/>
      <c r="I38" s="2"/>
      <c r="J38" s="2"/>
      <c r="K38" s="2"/>
      <c r="L38" s="2"/>
    </row>
    <row r="39" spans="1:12" ht="23.25" x14ac:dyDescent="0.5">
      <c r="A39" s="60" t="s">
        <v>50</v>
      </c>
      <c r="B39" s="40">
        <v>900000</v>
      </c>
      <c r="C39" s="60">
        <f>+[10]ประจำเดือนรวมเช็คไม่ต้องคีย์!Y89</f>
        <v>70720</v>
      </c>
      <c r="D39" s="60">
        <f>[10]ประจำเดือนรวมเช็คไม่ต้องคีย์!Y91</f>
        <v>556010</v>
      </c>
      <c r="E39" s="61" t="str">
        <f t="shared" si="4"/>
        <v>-</v>
      </c>
      <c r="F39" s="60">
        <f t="shared" si="5"/>
        <v>343990</v>
      </c>
      <c r="G39" s="58"/>
      <c r="H39" s="2"/>
      <c r="I39" s="2"/>
      <c r="J39" s="2"/>
      <c r="K39" s="2"/>
      <c r="L39" s="2"/>
    </row>
    <row r="40" spans="1:12" ht="23.25" x14ac:dyDescent="0.5">
      <c r="A40" s="60" t="s">
        <v>51</v>
      </c>
      <c r="B40" s="41">
        <v>15000000</v>
      </c>
      <c r="C40" s="60">
        <f>+[10]ประจำเดือนรวมเช็คไม่ต้องคีย์!Z89</f>
        <v>802000</v>
      </c>
      <c r="D40" s="60">
        <f>[10]ประจำเดือนรวมเช็คไม่ต้องคีย์!Z91</f>
        <v>8205200</v>
      </c>
      <c r="E40" s="61" t="str">
        <f>IF(D40&gt;B40,"+","-")</f>
        <v>-</v>
      </c>
      <c r="F40" s="60">
        <f>ABS(D40-B40)</f>
        <v>6794800</v>
      </c>
      <c r="G40" s="58"/>
      <c r="H40" s="2"/>
      <c r="I40" s="2"/>
      <c r="J40" s="2"/>
      <c r="K40" s="2"/>
      <c r="L40" s="2"/>
    </row>
    <row r="41" spans="1:12" ht="23.25" x14ac:dyDescent="0.5">
      <c r="A41" s="60" t="s">
        <v>52</v>
      </c>
      <c r="B41" s="60">
        <v>200000</v>
      </c>
      <c r="C41" s="60">
        <f>+[10]ประจำเดือนรวมเช็คไม่ต้องคีย์!AA89</f>
        <v>4000</v>
      </c>
      <c r="D41" s="60">
        <f>+[10]ประจำเดือนรวมเช็คไม่ต้องคีย์!AA91</f>
        <v>11000</v>
      </c>
      <c r="E41" s="61" t="str">
        <f t="shared" ref="E41:E49" si="6">IF(D41&gt;B41,"+","-")</f>
        <v>-</v>
      </c>
      <c r="F41" s="60">
        <f t="shared" ref="F41:F49" si="7">ABS(D41-B41)</f>
        <v>189000</v>
      </c>
      <c r="G41" s="58"/>
      <c r="H41" s="2"/>
      <c r="I41" s="2"/>
      <c r="J41" s="2"/>
      <c r="K41" s="2"/>
      <c r="L41" s="21"/>
    </row>
    <row r="42" spans="1:12" ht="23.25" x14ac:dyDescent="0.5">
      <c r="A42" s="60" t="s">
        <v>53</v>
      </c>
      <c r="B42" s="60">
        <v>90000</v>
      </c>
      <c r="C42" s="60">
        <f>+[10]ประจำเดือนรวมเช็คไม่ต้องคีย์!AB89</f>
        <v>1500</v>
      </c>
      <c r="D42" s="60">
        <f>+[10]ประจำเดือนรวมเช็คไม่ต้องคีย์!AB91</f>
        <v>24750</v>
      </c>
      <c r="E42" s="61" t="str">
        <f t="shared" si="6"/>
        <v>-</v>
      </c>
      <c r="F42" s="60">
        <f t="shared" si="7"/>
        <v>65250</v>
      </c>
      <c r="G42" s="58"/>
      <c r="H42" s="2"/>
      <c r="I42" s="2"/>
      <c r="J42" s="2"/>
      <c r="K42" s="2"/>
      <c r="L42" s="21"/>
    </row>
    <row r="43" spans="1:12" ht="23.25" x14ac:dyDescent="0.5">
      <c r="A43" s="60" t="s">
        <v>54</v>
      </c>
      <c r="B43" s="60"/>
      <c r="C43" s="60">
        <f>+[10]ประจำเดือนรวมเช็คไม่ต้องคีย์!AC89</f>
        <v>0</v>
      </c>
      <c r="D43" s="60">
        <f>+[10]ประจำเดือนรวมเช็คไม่ต้องคีย์!AC91</f>
        <v>0</v>
      </c>
      <c r="E43" s="61" t="str">
        <f t="shared" si="6"/>
        <v>-</v>
      </c>
      <c r="F43" s="60">
        <f t="shared" si="7"/>
        <v>0</v>
      </c>
      <c r="G43" s="58"/>
      <c r="H43" s="2"/>
      <c r="I43" s="2"/>
      <c r="J43" s="2"/>
      <c r="K43" s="2"/>
      <c r="L43" s="21"/>
    </row>
    <row r="44" spans="1:12" ht="23.25" x14ac:dyDescent="0.5">
      <c r="A44" s="60" t="s">
        <v>55</v>
      </c>
      <c r="B44" s="60"/>
      <c r="C44" s="60">
        <f>+[10]ประจำเดือนรวมเช็คไม่ต้องคีย์!AD89</f>
        <v>0</v>
      </c>
      <c r="D44" s="60">
        <f>+[10]ประจำเดือนรวมเช็คไม่ต้องคีย์!AD91</f>
        <v>0</v>
      </c>
      <c r="E44" s="61" t="str">
        <f t="shared" si="6"/>
        <v>-</v>
      </c>
      <c r="F44" s="60">
        <f t="shared" si="7"/>
        <v>0</v>
      </c>
      <c r="G44" s="58"/>
      <c r="H44" s="2"/>
      <c r="I44" s="2"/>
      <c r="J44" s="2"/>
      <c r="K44" s="2"/>
      <c r="L44" s="21"/>
    </row>
    <row r="45" spans="1:12" ht="23.25" x14ac:dyDescent="0.5">
      <c r="A45" s="60" t="s">
        <v>56</v>
      </c>
      <c r="B45" s="60"/>
      <c r="C45" s="60">
        <f>+[10]ประจำเดือนรวมเช็คไม่ต้องคีย์!AE89</f>
        <v>0</v>
      </c>
      <c r="D45" s="60">
        <f>+[10]ประจำเดือนรวมเช็คไม่ต้องคีย์!AE91</f>
        <v>0</v>
      </c>
      <c r="E45" s="61" t="str">
        <f t="shared" si="6"/>
        <v>-</v>
      </c>
      <c r="F45" s="60">
        <f t="shared" si="7"/>
        <v>0</v>
      </c>
      <c r="G45" s="58"/>
      <c r="H45" s="2"/>
      <c r="I45" s="2"/>
      <c r="J45" s="2"/>
      <c r="K45" s="2"/>
      <c r="L45" s="21"/>
    </row>
    <row r="46" spans="1:12" ht="23.25" x14ac:dyDescent="0.5">
      <c r="A46" s="60" t="s">
        <v>57</v>
      </c>
      <c r="B46" s="60"/>
      <c r="C46" s="60">
        <f>+[10]ประจำเดือนรวมเช็คไม่ต้องคีย์!AF89</f>
        <v>0</v>
      </c>
      <c r="D46" s="60">
        <f>+[10]ประจำเดือนรวมเช็คไม่ต้องคีย์!AF91</f>
        <v>0</v>
      </c>
      <c r="E46" s="61" t="str">
        <f t="shared" si="6"/>
        <v>-</v>
      </c>
      <c r="F46" s="60">
        <f t="shared" si="7"/>
        <v>0</v>
      </c>
      <c r="G46" s="58"/>
      <c r="H46" s="2"/>
      <c r="I46" s="2"/>
      <c r="J46" s="2"/>
      <c r="K46" s="2"/>
      <c r="L46" s="21"/>
    </row>
    <row r="47" spans="1:12" ht="23.25" x14ac:dyDescent="0.5">
      <c r="A47" s="60" t="s">
        <v>58</v>
      </c>
      <c r="B47" s="60"/>
      <c r="C47" s="60">
        <f>+[10]ประจำเดือนรวมเช็คไม่ต้องคีย์!AG89</f>
        <v>0</v>
      </c>
      <c r="D47" s="60">
        <f>+[10]ประจำเดือนรวมเช็คไม่ต้องคีย์!AG91</f>
        <v>0</v>
      </c>
      <c r="E47" s="61" t="str">
        <f t="shared" si="6"/>
        <v>-</v>
      </c>
      <c r="F47" s="60">
        <f t="shared" si="7"/>
        <v>0</v>
      </c>
      <c r="G47" s="58"/>
      <c r="H47" s="2"/>
      <c r="I47" s="2"/>
      <c r="J47" s="2"/>
      <c r="K47" s="2"/>
      <c r="L47" s="21"/>
    </row>
    <row r="48" spans="1:12" ht="23.25" x14ac:dyDescent="0.5">
      <c r="A48" s="60" t="s">
        <v>59</v>
      </c>
      <c r="B48" s="60"/>
      <c r="C48" s="60">
        <f>+[10]ประจำเดือนรวมเช็คไม่ต้องคีย์!AH89</f>
        <v>0</v>
      </c>
      <c r="D48" s="60">
        <f>+[10]ประจำเดือนรวมเช็คไม่ต้องคีย์!AH91</f>
        <v>0</v>
      </c>
      <c r="E48" s="61" t="str">
        <f t="shared" si="6"/>
        <v>-</v>
      </c>
      <c r="F48" s="60">
        <f t="shared" si="7"/>
        <v>0</v>
      </c>
      <c r="G48" s="58"/>
      <c r="H48" s="2"/>
      <c r="I48" s="2"/>
      <c r="J48" s="2"/>
      <c r="K48" s="2"/>
      <c r="L48" s="21"/>
    </row>
    <row r="49" spans="1:12" ht="23.25" x14ac:dyDescent="0.5">
      <c r="A49" s="60" t="s">
        <v>60</v>
      </c>
      <c r="B49" s="68">
        <f>SUM(B41:B48,B33:B40)</f>
        <v>1955000000</v>
      </c>
      <c r="C49" s="68">
        <f>SUM(C33:C42)</f>
        <v>68797618.930000007</v>
      </c>
      <c r="D49" s="68">
        <f>SUM(D33:D42)</f>
        <v>599700631.12</v>
      </c>
      <c r="E49" s="69" t="str">
        <f t="shared" si="6"/>
        <v>-</v>
      </c>
      <c r="F49" s="68">
        <f t="shared" si="7"/>
        <v>1355299368.8800001</v>
      </c>
      <c r="G49" s="58"/>
      <c r="H49" s="2"/>
      <c r="I49" s="2"/>
      <c r="J49" s="2"/>
      <c r="K49" s="2"/>
      <c r="L49" s="2"/>
    </row>
    <row r="50" spans="1:12" ht="23.25" x14ac:dyDescent="0.5">
      <c r="A50" s="72"/>
      <c r="B50" s="41"/>
      <c r="C50" s="72"/>
      <c r="D50" s="72"/>
      <c r="E50" s="79"/>
      <c r="F50" s="72"/>
      <c r="G50" s="58"/>
      <c r="H50" s="21"/>
      <c r="I50" s="21"/>
      <c r="J50" s="21"/>
      <c r="K50" s="21"/>
      <c r="L50" s="2"/>
    </row>
    <row r="51" spans="1:12" ht="23.25" x14ac:dyDescent="0.5">
      <c r="A51" s="72"/>
      <c r="B51" s="41"/>
      <c r="C51" s="72"/>
      <c r="D51" s="72"/>
      <c r="E51" s="79"/>
      <c r="F51" s="72"/>
      <c r="G51" s="58"/>
      <c r="H51" s="21"/>
      <c r="I51" s="21"/>
      <c r="J51" s="21"/>
      <c r="K51" s="21"/>
      <c r="L51" s="2"/>
    </row>
    <row r="52" spans="1:12" ht="23.25" x14ac:dyDescent="0.5">
      <c r="A52" s="72"/>
      <c r="B52" s="41"/>
      <c r="C52" s="72"/>
      <c r="D52" s="72"/>
      <c r="E52" s="79"/>
      <c r="F52" s="72"/>
      <c r="G52" s="58"/>
      <c r="H52" s="2"/>
      <c r="I52" s="2"/>
      <c r="J52" s="2"/>
      <c r="K52" s="2"/>
      <c r="L52" s="2"/>
    </row>
    <row r="53" spans="1:12" ht="23.25" x14ac:dyDescent="0.45">
      <c r="A53" s="1" t="s">
        <v>61</v>
      </c>
      <c r="B53" s="1"/>
      <c r="C53" s="1"/>
      <c r="D53" s="1"/>
      <c r="E53" s="1"/>
      <c r="F53" s="1"/>
      <c r="G53" s="58"/>
      <c r="H53" s="2"/>
      <c r="I53" s="2"/>
      <c r="J53" s="2"/>
      <c r="K53" s="2"/>
      <c r="L53" s="2"/>
    </row>
    <row r="54" spans="1:12" ht="23.25" x14ac:dyDescent="0.45">
      <c r="A54" s="1"/>
      <c r="B54" s="1"/>
      <c r="C54" s="1"/>
      <c r="D54" s="1"/>
      <c r="E54" s="1"/>
      <c r="F54" s="1"/>
      <c r="G54" s="58"/>
      <c r="H54" s="2"/>
      <c r="I54" s="2"/>
      <c r="J54" s="2"/>
      <c r="K54" s="2"/>
      <c r="L54" s="2"/>
    </row>
    <row r="55" spans="1:12" ht="23.25" x14ac:dyDescent="0.5">
      <c r="A55" s="4" t="s">
        <v>2</v>
      </c>
      <c r="B55" s="4" t="s">
        <v>3</v>
      </c>
      <c r="C55" s="4" t="s">
        <v>4</v>
      </c>
      <c r="D55" s="4" t="s">
        <v>5</v>
      </c>
      <c r="E55" s="4" t="s">
        <v>6</v>
      </c>
      <c r="F55" s="4" t="s">
        <v>7</v>
      </c>
      <c r="G55" s="58"/>
      <c r="H55" s="2"/>
      <c r="I55" s="2"/>
      <c r="J55" s="2"/>
      <c r="K55" s="2"/>
      <c r="L55" s="21"/>
    </row>
    <row r="56" spans="1:12" ht="23.25" x14ac:dyDescent="0.5">
      <c r="A56" s="7"/>
      <c r="B56" s="7" t="str">
        <f>+B5</f>
        <v>ปี 2563</v>
      </c>
      <c r="C56" s="7"/>
      <c r="D56" s="7"/>
      <c r="E56" s="7" t="s">
        <v>9</v>
      </c>
      <c r="F56" s="7" t="s">
        <v>62</v>
      </c>
      <c r="G56" s="58"/>
      <c r="H56" s="2"/>
      <c r="I56" s="2"/>
      <c r="J56" s="2"/>
      <c r="K56" s="2"/>
      <c r="L56" s="21"/>
    </row>
    <row r="57" spans="1:12" ht="23.25" x14ac:dyDescent="0.5">
      <c r="A57" s="60" t="s">
        <v>63</v>
      </c>
      <c r="B57" s="60"/>
      <c r="C57" s="60"/>
      <c r="D57" s="60"/>
      <c r="E57" s="61"/>
      <c r="F57" s="60"/>
      <c r="G57" s="58"/>
      <c r="H57" s="2"/>
      <c r="I57" s="2"/>
      <c r="J57" s="2"/>
      <c r="K57" s="2"/>
      <c r="L57" s="2"/>
    </row>
    <row r="58" spans="1:12" ht="23.25" x14ac:dyDescent="0.5">
      <c r="A58" s="60" t="s">
        <v>64</v>
      </c>
      <c r="B58" s="60">
        <v>114000000</v>
      </c>
      <c r="C58" s="60">
        <f>[10]ประจำเดือนรวมเช็คไม่ต้องคีย์!AI89</f>
        <v>8991157.5</v>
      </c>
      <c r="D58" s="60">
        <f>[10]ประจำเดือนรวมเช็คไม่ต้องคีย์!AI91</f>
        <v>107464692.34999999</v>
      </c>
      <c r="E58" s="61" t="str">
        <f>IF(D58&gt;B58,"+","-")</f>
        <v>-</v>
      </c>
      <c r="F58" s="60">
        <f>ABS(D58-B58)</f>
        <v>6535307.650000006</v>
      </c>
      <c r="G58" s="58"/>
      <c r="H58" s="2"/>
      <c r="I58" s="2"/>
      <c r="J58" s="2"/>
      <c r="K58" s="2"/>
      <c r="L58" s="2"/>
    </row>
    <row r="59" spans="1:12" ht="23.25" x14ac:dyDescent="0.5">
      <c r="A59" s="60" t="s">
        <v>65</v>
      </c>
      <c r="B59" s="60"/>
      <c r="C59" s="60"/>
      <c r="D59" s="60"/>
      <c r="E59" s="61"/>
      <c r="F59" s="60"/>
      <c r="G59" s="58"/>
      <c r="H59" s="2"/>
      <c r="I59" s="2"/>
      <c r="J59" s="2"/>
      <c r="K59" s="2"/>
      <c r="L59" s="2"/>
    </row>
    <row r="60" spans="1:12" ht="23.25" x14ac:dyDescent="0.5">
      <c r="A60" s="60" t="s">
        <v>66</v>
      </c>
      <c r="B60" s="60">
        <v>15000000</v>
      </c>
      <c r="C60" s="60">
        <f>[10]ประจำเดือนรวมเช็คไม่ต้องคีย์!AJ89</f>
        <v>1769220</v>
      </c>
      <c r="D60" s="60">
        <f>[10]ประจำเดือนรวมเช็คไม่ต้องคีย์!AJ91</f>
        <v>15779549</v>
      </c>
      <c r="E60" s="61" t="str">
        <f t="shared" ref="E60:E66" si="8">IF(D60&gt;B60,"+","-")</f>
        <v>+</v>
      </c>
      <c r="F60" s="60">
        <f t="shared" ref="F60:F66" si="9">ABS(D60-B60)</f>
        <v>779549</v>
      </c>
      <c r="G60" s="58"/>
      <c r="H60" s="2"/>
      <c r="I60" s="2"/>
      <c r="J60" s="2"/>
      <c r="K60" s="2"/>
      <c r="L60" s="2"/>
    </row>
    <row r="61" spans="1:12" ht="23.25" x14ac:dyDescent="0.5">
      <c r="A61" s="60" t="s">
        <v>67</v>
      </c>
      <c r="B61" s="60"/>
      <c r="C61" s="60"/>
      <c r="D61" s="60"/>
      <c r="E61" s="61"/>
      <c r="F61" s="60"/>
      <c r="G61" s="58"/>
      <c r="H61" s="2"/>
      <c r="I61" s="2"/>
      <c r="J61" s="2"/>
      <c r="K61" s="2"/>
      <c r="L61" s="2"/>
    </row>
    <row r="62" spans="1:12" ht="23.25" x14ac:dyDescent="0.5">
      <c r="A62" s="60" t="s">
        <v>68</v>
      </c>
      <c r="B62" s="60">
        <v>200000</v>
      </c>
      <c r="C62" s="60">
        <f>[10]ประจำเดือนรวมเช็คไม่ต้องคีย์!AK89</f>
        <v>4600</v>
      </c>
      <c r="D62" s="60">
        <f>[10]ประจำเดือนรวมเช็คไม่ต้องคีย์!AK91</f>
        <v>143330</v>
      </c>
      <c r="E62" s="61" t="str">
        <f t="shared" si="8"/>
        <v>-</v>
      </c>
      <c r="F62" s="60">
        <f t="shared" si="9"/>
        <v>56670</v>
      </c>
      <c r="G62" s="58"/>
      <c r="H62" s="2"/>
      <c r="I62" s="2"/>
      <c r="J62" s="2"/>
      <c r="K62" s="2"/>
      <c r="L62" s="2"/>
    </row>
    <row r="63" spans="1:12" ht="23.25" x14ac:dyDescent="0.5">
      <c r="A63" s="60" t="s">
        <v>69</v>
      </c>
      <c r="B63" s="60">
        <v>1000000</v>
      </c>
      <c r="C63" s="60">
        <f>[10]ประจำเดือนรวมเช็คไม่ต้องคีย์!AL89</f>
        <v>219000</v>
      </c>
      <c r="D63" s="60">
        <f>[10]ประจำเดือนรวมเช็คไม่ต้องคีย์!AL91</f>
        <v>2205450</v>
      </c>
      <c r="E63" s="61" t="str">
        <f t="shared" si="8"/>
        <v>+</v>
      </c>
      <c r="F63" s="60">
        <f t="shared" si="9"/>
        <v>1205450</v>
      </c>
      <c r="G63" s="58"/>
      <c r="H63" s="2"/>
      <c r="I63" s="2"/>
      <c r="J63" s="2"/>
      <c r="K63" s="2"/>
      <c r="L63" s="2"/>
    </row>
    <row r="64" spans="1:12" ht="23.25" x14ac:dyDescent="0.5">
      <c r="A64" s="60" t="s">
        <v>70</v>
      </c>
      <c r="B64" s="60">
        <v>300000</v>
      </c>
      <c r="C64" s="60">
        <f>[10]ประจำเดือนรวมเช็คไม่ต้องคีย์!AM89</f>
        <v>12000</v>
      </c>
      <c r="D64" s="60">
        <f>[10]ประจำเดือนรวมเช็คไม่ต้องคีย์!AM91</f>
        <v>161000</v>
      </c>
      <c r="E64" s="61" t="str">
        <f t="shared" si="8"/>
        <v>-</v>
      </c>
      <c r="F64" s="60">
        <f t="shared" si="9"/>
        <v>139000</v>
      </c>
      <c r="G64" s="58"/>
      <c r="H64" s="2"/>
      <c r="I64" s="2"/>
      <c r="J64" s="2"/>
      <c r="K64" s="2"/>
      <c r="L64" s="2"/>
    </row>
    <row r="65" spans="1:12" ht="23.25" x14ac:dyDescent="0.5">
      <c r="A65" s="60" t="s">
        <v>71</v>
      </c>
      <c r="B65" s="60">
        <v>500000</v>
      </c>
      <c r="C65" s="60">
        <f>+[10]ประจำเดือนรวมเช็คไม่ต้องคีย์!AN89</f>
        <v>89100</v>
      </c>
      <c r="D65" s="60">
        <f>[10]ประจำเดือนรวมเช็คไม่ต้องคีย์!AN91</f>
        <v>1145470</v>
      </c>
      <c r="E65" s="61" t="str">
        <f t="shared" si="8"/>
        <v>+</v>
      </c>
      <c r="F65" s="60">
        <f t="shared" si="9"/>
        <v>645470</v>
      </c>
      <c r="G65" s="58"/>
      <c r="H65" s="2"/>
      <c r="I65" s="2"/>
      <c r="J65" s="2"/>
      <c r="K65" s="2"/>
      <c r="L65" s="2"/>
    </row>
    <row r="66" spans="1:12" ht="23.25" x14ac:dyDescent="0.5">
      <c r="A66" s="60" t="s">
        <v>72</v>
      </c>
      <c r="B66" s="60">
        <v>8000000</v>
      </c>
      <c r="C66" s="60">
        <f>+[10]ประจำเดือนรวมเช็คไม่ต้องคีย์!AO89</f>
        <v>1058309</v>
      </c>
      <c r="D66" s="60">
        <f>[10]ประจำเดือนรวมเช็คไม่ต้องคีย์!AO91</f>
        <v>10595168</v>
      </c>
      <c r="E66" s="61" t="str">
        <f t="shared" si="8"/>
        <v>+</v>
      </c>
      <c r="F66" s="60">
        <f t="shared" si="9"/>
        <v>2595168</v>
      </c>
      <c r="G66" s="58"/>
      <c r="H66" s="2"/>
      <c r="I66" s="2"/>
      <c r="J66" s="2"/>
      <c r="K66" s="2"/>
      <c r="L66" s="2"/>
    </row>
    <row r="67" spans="1:12" ht="23.25" x14ac:dyDescent="0.5">
      <c r="A67" s="60" t="s">
        <v>73</v>
      </c>
      <c r="B67" s="60"/>
      <c r="C67" s="60"/>
      <c r="D67" s="60"/>
      <c r="E67" s="61"/>
      <c r="F67" s="60"/>
      <c r="G67" s="58"/>
      <c r="H67" s="21"/>
      <c r="I67" s="21"/>
      <c r="J67" s="21"/>
      <c r="K67" s="21"/>
      <c r="L67" s="2"/>
    </row>
    <row r="68" spans="1:12" ht="23.25" x14ac:dyDescent="0.5">
      <c r="A68" s="60" t="s">
        <v>74</v>
      </c>
      <c r="B68" s="68">
        <f>SUM(B58:B66)</f>
        <v>139000000</v>
      </c>
      <c r="C68" s="68">
        <f>SUM(C58:C66)</f>
        <v>12143386.5</v>
      </c>
      <c r="D68" s="68">
        <f>SUM(D58:D66)</f>
        <v>137494659.34999999</v>
      </c>
      <c r="E68" s="69" t="str">
        <f>IF(D68&gt;B68,"+","-")</f>
        <v>-</v>
      </c>
      <c r="F68" s="68">
        <f>ABS(D68-B68)</f>
        <v>1505340.650000006</v>
      </c>
      <c r="G68" s="58"/>
      <c r="H68" s="2"/>
      <c r="I68" s="2"/>
      <c r="J68" s="2"/>
      <c r="K68" s="2"/>
      <c r="L68" s="2"/>
    </row>
    <row r="69" spans="1:12" ht="23.25" x14ac:dyDescent="0.5">
      <c r="A69" s="60" t="s">
        <v>75</v>
      </c>
      <c r="B69" s="60"/>
      <c r="C69" s="60"/>
      <c r="D69" s="60"/>
      <c r="E69" s="61"/>
      <c r="F69" s="60"/>
      <c r="G69" s="58"/>
      <c r="H69" s="2"/>
      <c r="I69" s="2"/>
      <c r="J69" s="2"/>
      <c r="K69" s="2"/>
      <c r="L69" s="2"/>
    </row>
    <row r="70" spans="1:12" ht="23.25" x14ac:dyDescent="0.5">
      <c r="A70" s="60" t="s">
        <v>76</v>
      </c>
      <c r="B70" s="60">
        <v>100000000</v>
      </c>
      <c r="C70" s="60">
        <f>[10]ประจำเดือนรวมเช็คไม่ต้องคีย์!AP89</f>
        <v>11819000</v>
      </c>
      <c r="D70" s="60">
        <f>[10]ประจำเดือนรวมเช็คไม่ต้องคีย์!AP91</f>
        <v>92447728.25</v>
      </c>
      <c r="E70" s="61" t="str">
        <f>IF(D70&gt;B70,"+","-")</f>
        <v>-</v>
      </c>
      <c r="F70" s="60">
        <f>ABS(D70-B70)</f>
        <v>7552271.75</v>
      </c>
      <c r="G70" s="58"/>
      <c r="H70" s="2"/>
      <c r="I70" s="2"/>
      <c r="J70" s="2"/>
      <c r="K70" s="2"/>
      <c r="L70" s="2"/>
    </row>
    <row r="71" spans="1:12" ht="23.25" x14ac:dyDescent="0.5">
      <c r="A71" s="60" t="s">
        <v>77</v>
      </c>
      <c r="B71" s="68">
        <f>B70</f>
        <v>100000000</v>
      </c>
      <c r="C71" s="68">
        <f>C70</f>
        <v>11819000</v>
      </c>
      <c r="D71" s="68">
        <f>D70</f>
        <v>92447728.25</v>
      </c>
      <c r="E71" s="69" t="str">
        <f t="shared" ref="E71:E88" si="10">IF(D71&gt;B71,"+","-")</f>
        <v>-</v>
      </c>
      <c r="F71" s="68">
        <f>ABS(D71-B71)</f>
        <v>7552271.75</v>
      </c>
      <c r="G71" s="58"/>
      <c r="H71" s="2"/>
      <c r="I71" s="2"/>
      <c r="J71" s="2"/>
      <c r="K71" s="2"/>
      <c r="L71" s="21"/>
    </row>
    <row r="72" spans="1:12" ht="23.25" x14ac:dyDescent="0.5">
      <c r="A72" s="60" t="s">
        <v>78</v>
      </c>
      <c r="B72" s="60"/>
      <c r="C72" s="60"/>
      <c r="D72" s="60"/>
      <c r="E72" s="61"/>
      <c r="F72" s="60"/>
      <c r="G72" s="58"/>
      <c r="H72" s="21"/>
      <c r="I72" s="21"/>
      <c r="J72" s="21"/>
      <c r="K72" s="21"/>
      <c r="L72" s="2"/>
    </row>
    <row r="73" spans="1:12" ht="23.25" x14ac:dyDescent="0.5">
      <c r="A73" s="60" t="s">
        <v>79</v>
      </c>
      <c r="B73" s="60">
        <v>0</v>
      </c>
      <c r="C73" s="60">
        <f>[10]ประจำเดือนรวมเช็คไม่ต้องคีย์!AQ89</f>
        <v>0</v>
      </c>
      <c r="D73" s="60">
        <f>[10]ประจำเดือนรวมเช็คไม่ต้องคีย์!AQ91</f>
        <v>0</v>
      </c>
      <c r="E73" s="61" t="str">
        <f t="shared" si="10"/>
        <v>-</v>
      </c>
      <c r="F73" s="60">
        <f t="shared" ref="F73:F88" si="11">ABS(D73-B73)</f>
        <v>0</v>
      </c>
      <c r="G73" s="58"/>
      <c r="H73" s="2"/>
      <c r="I73" s="2"/>
      <c r="J73" s="2"/>
      <c r="K73" s="2"/>
      <c r="L73" s="2"/>
    </row>
    <row r="74" spans="1:12" ht="23.25" x14ac:dyDescent="0.5">
      <c r="A74" s="60" t="s">
        <v>80</v>
      </c>
      <c r="B74" s="60">
        <v>10000000</v>
      </c>
      <c r="C74" s="60">
        <f>[10]ประจำเดือนรวมเช็คไม่ต้องคีย์!AR89</f>
        <v>1634067</v>
      </c>
      <c r="D74" s="60">
        <f>[10]ประจำเดือนรวมเช็คไม่ต้องคีย์!AR91</f>
        <v>12146801</v>
      </c>
      <c r="E74" s="61" t="str">
        <f t="shared" si="10"/>
        <v>+</v>
      </c>
      <c r="F74" s="60">
        <f t="shared" si="11"/>
        <v>2146801</v>
      </c>
      <c r="G74" s="58"/>
      <c r="H74" s="2"/>
      <c r="I74" s="2"/>
      <c r="J74" s="2"/>
      <c r="K74" s="2"/>
      <c r="L74" s="2"/>
    </row>
    <row r="75" spans="1:12" ht="23.25" x14ac:dyDescent="0.5">
      <c r="A75" s="60" t="s">
        <v>81</v>
      </c>
      <c r="B75" s="60">
        <v>500000</v>
      </c>
      <c r="C75" s="60">
        <f>[10]ประจำเดือนรวมเช็คไม่ต้องคีย์!AS89</f>
        <v>36879</v>
      </c>
      <c r="D75" s="60">
        <f>[10]ประจำเดือนรวมเช็คไม่ต้องคีย์!AS91</f>
        <v>208109</v>
      </c>
      <c r="E75" s="61" t="str">
        <f t="shared" si="10"/>
        <v>-</v>
      </c>
      <c r="F75" s="60">
        <f t="shared" si="11"/>
        <v>291891</v>
      </c>
      <c r="G75" s="58"/>
      <c r="H75" s="2"/>
      <c r="I75" s="2"/>
      <c r="J75" s="2"/>
      <c r="K75" s="2"/>
      <c r="L75" s="2"/>
    </row>
    <row r="76" spans="1:12" ht="23.25" x14ac:dyDescent="0.5">
      <c r="A76" s="60" t="s">
        <v>82</v>
      </c>
      <c r="B76" s="60">
        <v>1000000</v>
      </c>
      <c r="C76" s="60">
        <f>[10]ประจำเดือนรวมเช็คไม่ต้องคีย์!AT89</f>
        <v>0</v>
      </c>
      <c r="D76" s="60">
        <f>[10]ประจำเดือนรวมเช็คไม่ต้องคีย์!AT91</f>
        <v>388610</v>
      </c>
      <c r="E76" s="61" t="str">
        <f t="shared" si="10"/>
        <v>-</v>
      </c>
      <c r="F76" s="60">
        <f t="shared" si="11"/>
        <v>611390</v>
      </c>
      <c r="G76" s="58"/>
      <c r="H76" s="2"/>
      <c r="I76" s="2"/>
      <c r="J76" s="2"/>
      <c r="K76" s="2"/>
      <c r="L76" s="21"/>
    </row>
    <row r="77" spans="1:12" ht="23.25" x14ac:dyDescent="0.5">
      <c r="A77" s="60" t="s">
        <v>83</v>
      </c>
      <c r="B77" s="60">
        <v>4500000</v>
      </c>
      <c r="C77" s="60">
        <f>[10]ประจำเดือนรวมเช็คไม่ต้องคีย์!AU89</f>
        <v>258990</v>
      </c>
      <c r="D77" s="60">
        <f>[10]ประจำเดือนรวมเช็คไม่ต้องคีย์!AU91</f>
        <v>2769055</v>
      </c>
      <c r="E77" s="61" t="str">
        <f t="shared" si="10"/>
        <v>-</v>
      </c>
      <c r="F77" s="60">
        <f t="shared" si="11"/>
        <v>1730945</v>
      </c>
      <c r="G77" s="58"/>
      <c r="H77" s="21"/>
      <c r="I77" s="21"/>
      <c r="J77" s="21"/>
      <c r="K77" s="21"/>
      <c r="L77" s="2"/>
    </row>
    <row r="78" spans="1:12" ht="23.25" x14ac:dyDescent="0.5">
      <c r="A78" s="60" t="s">
        <v>84</v>
      </c>
      <c r="B78" s="60">
        <v>4000000</v>
      </c>
      <c r="C78" s="60">
        <f>[10]ประจำเดือนรวมเช็คไม่ต้องคีย์!AV89</f>
        <v>6000</v>
      </c>
      <c r="D78" s="60">
        <f>[10]ประจำเดือนรวมเช็คไม่ต้องคีย์!AV91</f>
        <v>1294450</v>
      </c>
      <c r="E78" s="61" t="str">
        <f t="shared" si="10"/>
        <v>-</v>
      </c>
      <c r="F78" s="60">
        <f t="shared" si="11"/>
        <v>2705550</v>
      </c>
      <c r="G78" s="58"/>
      <c r="H78" s="2"/>
      <c r="I78" s="2"/>
      <c r="J78" s="2"/>
      <c r="K78" s="2"/>
      <c r="L78" s="2"/>
    </row>
    <row r="79" spans="1:12" ht="23.25" x14ac:dyDescent="0.5">
      <c r="A79" s="60" t="s">
        <v>85</v>
      </c>
      <c r="B79" s="60">
        <v>100000</v>
      </c>
      <c r="C79" s="60">
        <f>[10]ประจำเดือนรวมเช็คไม่ต้องคีย์!AW89</f>
        <v>0</v>
      </c>
      <c r="D79" s="60">
        <f>[10]ประจำเดือนรวมเช็คไม่ต้องคีย์!AW91</f>
        <v>22200</v>
      </c>
      <c r="E79" s="61" t="str">
        <f t="shared" si="10"/>
        <v>-</v>
      </c>
      <c r="F79" s="60">
        <f t="shared" si="11"/>
        <v>77800</v>
      </c>
      <c r="G79" s="58"/>
      <c r="H79" s="2"/>
      <c r="I79" s="2"/>
      <c r="J79" s="2"/>
      <c r="K79" s="2"/>
      <c r="L79" s="2"/>
    </row>
    <row r="80" spans="1:12" ht="23.25" x14ac:dyDescent="0.5">
      <c r="A80" s="60" t="s">
        <v>86</v>
      </c>
      <c r="B80" s="60">
        <v>6430000</v>
      </c>
      <c r="C80" s="60">
        <f>[10]ประจำเดือนรวมเช็คไม่ต้องคีย์!AX89</f>
        <v>833100</v>
      </c>
      <c r="D80" s="60">
        <f>[10]ประจำเดือนรวมเช็คไม่ต้องคีย์!AX91</f>
        <v>4907032</v>
      </c>
      <c r="E80" s="61" t="str">
        <f t="shared" si="10"/>
        <v>-</v>
      </c>
      <c r="F80" s="60">
        <f t="shared" si="11"/>
        <v>1522968</v>
      </c>
      <c r="G80" s="58"/>
      <c r="H80" s="2"/>
      <c r="I80" s="2"/>
      <c r="J80" s="2"/>
      <c r="K80" s="2"/>
      <c r="L80" s="2"/>
    </row>
    <row r="81" spans="1:12" ht="23.25" x14ac:dyDescent="0.5">
      <c r="A81" s="60" t="s">
        <v>87</v>
      </c>
      <c r="B81" s="60">
        <v>10000000</v>
      </c>
      <c r="C81" s="60">
        <f>[10]ประจำเดือนรวมเช็คไม่ต้องคีย์!AY89</f>
        <v>850255</v>
      </c>
      <c r="D81" s="60">
        <f>[10]ประจำเดือนรวมเช็คไม่ต้องคีย์!AY91</f>
        <v>9475855</v>
      </c>
      <c r="E81" s="61" t="str">
        <f t="shared" si="10"/>
        <v>-</v>
      </c>
      <c r="F81" s="60">
        <f t="shared" si="11"/>
        <v>524145</v>
      </c>
      <c r="G81" s="58"/>
      <c r="H81" s="2"/>
      <c r="I81" s="2"/>
      <c r="J81" s="2"/>
      <c r="K81" s="2"/>
      <c r="L81" s="21"/>
    </row>
    <row r="82" spans="1:12" ht="23.25" x14ac:dyDescent="0.5">
      <c r="A82" s="60" t="s">
        <v>88</v>
      </c>
      <c r="B82" s="60">
        <v>30000</v>
      </c>
      <c r="C82" s="60">
        <f>[10]ประจำเดือนรวมเช็คไม่ต้องคีย์!AZ89</f>
        <v>0</v>
      </c>
      <c r="D82" s="60">
        <f>[10]ประจำเดือนรวมเช็คไม่ต้องคีย์!AZ91</f>
        <v>2120</v>
      </c>
      <c r="E82" s="61" t="str">
        <f t="shared" si="10"/>
        <v>-</v>
      </c>
      <c r="F82" s="60">
        <f t="shared" si="11"/>
        <v>27880</v>
      </c>
      <c r="G82" s="58"/>
      <c r="H82" s="2"/>
      <c r="I82" s="2"/>
      <c r="J82" s="2"/>
      <c r="K82" s="2"/>
      <c r="L82" s="2"/>
    </row>
    <row r="83" spans="1:12" ht="23.25" x14ac:dyDescent="0.5">
      <c r="A83" s="60" t="s">
        <v>89</v>
      </c>
      <c r="B83" s="60">
        <v>19300000</v>
      </c>
      <c r="C83" s="60">
        <f>[10]ประจำเดือนรวมเช็คไม่ต้องคีย์!BA89</f>
        <v>446300</v>
      </c>
      <c r="D83" s="60">
        <f>[10]ประจำเดือนรวมเช็คไม่ต้องคีย์!BA91</f>
        <v>4330650</v>
      </c>
      <c r="E83" s="61" t="str">
        <f t="shared" si="10"/>
        <v>-</v>
      </c>
      <c r="F83" s="60">
        <f t="shared" si="11"/>
        <v>14969350</v>
      </c>
      <c r="G83" s="58"/>
      <c r="H83" s="2"/>
      <c r="I83" s="2"/>
      <c r="J83" s="2"/>
      <c r="K83" s="2"/>
      <c r="L83" s="2"/>
    </row>
    <row r="84" spans="1:12" ht="23.25" x14ac:dyDescent="0.5">
      <c r="A84" s="60" t="s">
        <v>90</v>
      </c>
      <c r="B84" s="60">
        <v>60000</v>
      </c>
      <c r="C84" s="60">
        <f>[10]ประจำเดือนรวมเช็คไม่ต้องคีย์!BB89</f>
        <v>18575</v>
      </c>
      <c r="D84" s="60">
        <f>[10]ประจำเดือนรวมเช็คไม่ต้องคีย์!BB91</f>
        <v>89225</v>
      </c>
      <c r="E84" s="61" t="str">
        <f t="shared" si="10"/>
        <v>+</v>
      </c>
      <c r="F84" s="60">
        <f t="shared" si="11"/>
        <v>29225</v>
      </c>
      <c r="G84" s="58"/>
      <c r="H84" s="2"/>
      <c r="I84" s="2"/>
      <c r="J84" s="2"/>
      <c r="K84" s="2"/>
      <c r="L84" s="2"/>
    </row>
    <row r="85" spans="1:12" ht="23.25" x14ac:dyDescent="0.5">
      <c r="A85" s="60" t="s">
        <v>91</v>
      </c>
      <c r="B85" s="60"/>
      <c r="C85" s="60">
        <f>[10]ประจำเดือนรวมเช็คไม่ต้องคีย์!BC89</f>
        <v>0</v>
      </c>
      <c r="D85" s="60">
        <f>[10]ประจำเดือนรวมเช็คไม่ต้องคีย์!BC91</f>
        <v>0</v>
      </c>
      <c r="E85" s="61" t="str">
        <f t="shared" si="10"/>
        <v>-</v>
      </c>
      <c r="F85" s="60">
        <f t="shared" si="11"/>
        <v>0</v>
      </c>
      <c r="G85" s="58"/>
      <c r="H85" s="2"/>
      <c r="I85" s="2"/>
      <c r="J85" s="2"/>
      <c r="K85" s="2"/>
      <c r="L85" s="2"/>
    </row>
    <row r="86" spans="1:12" ht="23.25" x14ac:dyDescent="0.5">
      <c r="A86" s="60" t="s">
        <v>92</v>
      </c>
      <c r="B86" s="60"/>
      <c r="C86" s="60">
        <f>[10]ประจำเดือนรวมเช็คไม่ต้องคีย์!BD89</f>
        <v>0</v>
      </c>
      <c r="D86" s="60">
        <f>[10]ประจำเดือนรวมเช็คไม่ต้องคีย์!BD91</f>
        <v>0</v>
      </c>
      <c r="E86" s="61" t="str">
        <f>IF(D86&gt;B86,"+","-")</f>
        <v>-</v>
      </c>
      <c r="F86" s="60">
        <f>ABS(D86-B86)</f>
        <v>0</v>
      </c>
      <c r="G86" s="58"/>
      <c r="H86" s="2"/>
      <c r="I86" s="2"/>
      <c r="J86" s="2"/>
      <c r="K86" s="2"/>
      <c r="L86" s="2"/>
    </row>
    <row r="87" spans="1:12" ht="23.25" x14ac:dyDescent="0.5">
      <c r="A87" s="60" t="s">
        <v>93</v>
      </c>
      <c r="B87" s="60">
        <v>80000</v>
      </c>
      <c r="C87" s="60">
        <f>+[10]ประจำเดือนรวมเช็คไม่ต้องคีย์!BE89</f>
        <v>750</v>
      </c>
      <c r="D87" s="60">
        <f>[10]ประจำเดือนรวมเช็คไม่ต้องคีย์!BE91</f>
        <v>21057</v>
      </c>
      <c r="E87" s="61" t="str">
        <f t="shared" si="10"/>
        <v>-</v>
      </c>
      <c r="F87" s="60">
        <f t="shared" si="11"/>
        <v>58943</v>
      </c>
      <c r="G87" s="58"/>
      <c r="H87" s="2"/>
      <c r="I87" s="2"/>
      <c r="J87" s="2"/>
      <c r="K87" s="2"/>
      <c r="L87" s="2"/>
    </row>
    <row r="88" spans="1:12" ht="23.25" x14ac:dyDescent="0.5">
      <c r="A88" s="60" t="s">
        <v>94</v>
      </c>
      <c r="B88" s="68">
        <f>SUM(B73:B87)</f>
        <v>56000000</v>
      </c>
      <c r="C88" s="68">
        <f>SUM(C73:C87)</f>
        <v>4084916</v>
      </c>
      <c r="D88" s="68">
        <f>SUM(D73:D87)</f>
        <v>35655164</v>
      </c>
      <c r="E88" s="69" t="str">
        <f t="shared" si="10"/>
        <v>-</v>
      </c>
      <c r="F88" s="68">
        <f t="shared" si="11"/>
        <v>20344836</v>
      </c>
      <c r="G88" s="58"/>
      <c r="H88" s="2"/>
      <c r="I88" s="2"/>
      <c r="J88" s="2"/>
      <c r="K88" s="2"/>
      <c r="L88" s="2"/>
    </row>
    <row r="89" spans="1:12" ht="23.25" x14ac:dyDescent="0.5">
      <c r="A89" s="80" t="s">
        <v>95</v>
      </c>
      <c r="B89" s="77">
        <f>+B88+B71+B68+B49</f>
        <v>2250000000</v>
      </c>
      <c r="C89" s="77">
        <f>C88+C71+C68+C49</f>
        <v>96844921.430000007</v>
      </c>
      <c r="D89" s="77">
        <f>D88+D71+D68+D49</f>
        <v>865298182.72000003</v>
      </c>
      <c r="E89" s="78" t="str">
        <f>IF(D89&gt;B89,"+","-")</f>
        <v>-</v>
      </c>
      <c r="F89" s="77">
        <f>ABS(D89-B89)</f>
        <v>1384701817.28</v>
      </c>
      <c r="G89" s="58"/>
      <c r="H89" s="46"/>
      <c r="I89" s="2"/>
      <c r="J89" s="2"/>
      <c r="K89" s="2"/>
      <c r="L89" s="2"/>
    </row>
    <row r="90" spans="1:12" ht="23.25" x14ac:dyDescent="0.5">
      <c r="A90" s="79"/>
      <c r="B90" s="72"/>
      <c r="C90" s="72"/>
      <c r="D90" s="72"/>
      <c r="E90" s="79"/>
      <c r="F90" s="72"/>
      <c r="G90" s="58"/>
      <c r="H90" s="2"/>
      <c r="I90" s="2"/>
      <c r="J90" s="2"/>
      <c r="K90" s="2"/>
      <c r="L90" s="2"/>
    </row>
    <row r="91" spans="1:12" ht="23.25" x14ac:dyDescent="0.5">
      <c r="A91" s="79"/>
      <c r="B91" s="72"/>
      <c r="C91" s="72"/>
      <c r="D91" s="72"/>
      <c r="E91" s="79"/>
      <c r="F91" s="72"/>
      <c r="G91" s="58"/>
      <c r="H91" s="2"/>
      <c r="I91" s="2"/>
      <c r="J91" s="2"/>
      <c r="K91" s="2"/>
      <c r="L91" s="2"/>
    </row>
    <row r="92" spans="1:12" ht="23.25" x14ac:dyDescent="0.5">
      <c r="A92" s="79"/>
      <c r="B92" s="72"/>
      <c r="C92" s="72"/>
      <c r="D92" s="72"/>
      <c r="E92" s="79"/>
      <c r="F92" s="72"/>
      <c r="G92" s="58"/>
      <c r="H92" s="2"/>
      <c r="I92" s="2"/>
      <c r="J92" s="2"/>
      <c r="K92" s="2"/>
      <c r="L92" s="2"/>
    </row>
    <row r="93" spans="1:12" ht="23.25" x14ac:dyDescent="0.5">
      <c r="A93" s="79"/>
      <c r="B93" s="72"/>
      <c r="C93" s="72"/>
      <c r="D93" s="72"/>
      <c r="E93" s="79"/>
      <c r="F93" s="72"/>
      <c r="G93" s="58"/>
      <c r="H93" s="2"/>
      <c r="I93" s="2"/>
      <c r="J93" s="2"/>
      <c r="K93" s="2"/>
      <c r="L93" s="2"/>
    </row>
    <row r="94" spans="1:12" ht="23.25" x14ac:dyDescent="0.5">
      <c r="A94" s="79"/>
      <c r="B94" s="72"/>
      <c r="C94" s="72"/>
      <c r="D94" s="72"/>
      <c r="E94" s="79"/>
      <c r="F94" s="72"/>
      <c r="G94" s="58"/>
      <c r="H94" s="2"/>
      <c r="I94" s="2"/>
      <c r="J94" s="2"/>
      <c r="K94" s="2"/>
      <c r="L94" s="2"/>
    </row>
    <row r="95" spans="1:12" ht="23.25" x14ac:dyDescent="0.5">
      <c r="A95" s="79"/>
      <c r="B95" s="72"/>
      <c r="C95" s="72"/>
      <c r="D95" s="72"/>
      <c r="E95" s="79"/>
      <c r="F95" s="72"/>
      <c r="G95" s="58"/>
      <c r="H95" s="2"/>
      <c r="I95" s="2"/>
      <c r="J95" s="2"/>
      <c r="K95" s="2"/>
      <c r="L95" s="2"/>
    </row>
    <row r="96" spans="1:12" ht="23.25" x14ac:dyDescent="0.5">
      <c r="A96" s="79"/>
      <c r="B96" s="72"/>
      <c r="C96" s="72"/>
      <c r="D96" s="72"/>
      <c r="E96" s="79"/>
      <c r="F96" s="72"/>
      <c r="G96" s="58"/>
      <c r="H96" s="2"/>
      <c r="I96" s="2"/>
      <c r="J96" s="2"/>
      <c r="K96" s="2"/>
      <c r="L96" s="2"/>
    </row>
    <row r="97" spans="1:12" ht="23.25" x14ac:dyDescent="0.5">
      <c r="A97" s="79"/>
      <c r="B97" s="72"/>
      <c r="C97" s="72"/>
      <c r="D97" s="72"/>
      <c r="E97" s="79"/>
      <c r="F97" s="72"/>
      <c r="G97" s="58"/>
      <c r="H97" s="2"/>
      <c r="I97" s="2"/>
      <c r="J97" s="2"/>
      <c r="K97" s="2"/>
      <c r="L97" s="2"/>
    </row>
    <row r="98" spans="1:12" ht="23.25" x14ac:dyDescent="0.45">
      <c r="A98" s="1" t="s">
        <v>96</v>
      </c>
      <c r="B98" s="1"/>
      <c r="C98" s="1"/>
      <c r="D98" s="1"/>
      <c r="E98" s="1"/>
      <c r="F98" s="1"/>
      <c r="G98" s="58"/>
      <c r="H98" s="21"/>
      <c r="I98" s="21"/>
      <c r="J98" s="21"/>
      <c r="K98" s="21"/>
      <c r="L98" s="2"/>
    </row>
    <row r="99" spans="1:12" ht="23.25" x14ac:dyDescent="0.45">
      <c r="A99" s="1"/>
      <c r="B99" s="1"/>
      <c r="C99" s="1"/>
      <c r="D99" s="1"/>
      <c r="E99" s="1"/>
      <c r="F99" s="1"/>
      <c r="G99" s="58"/>
      <c r="H99" s="2"/>
      <c r="I99" s="2"/>
      <c r="J99" s="2"/>
      <c r="K99" s="2"/>
      <c r="L99" s="2"/>
    </row>
    <row r="100" spans="1:12" ht="23.25" x14ac:dyDescent="0.5">
      <c r="A100" s="4" t="s">
        <v>2</v>
      </c>
      <c r="B100" s="4" t="s">
        <v>3</v>
      </c>
      <c r="C100" s="4" t="s">
        <v>4</v>
      </c>
      <c r="D100" s="4" t="s">
        <v>5</v>
      </c>
      <c r="E100" s="4" t="s">
        <v>6</v>
      </c>
      <c r="F100" s="4" t="s">
        <v>7</v>
      </c>
      <c r="G100" s="58"/>
      <c r="H100" s="2"/>
      <c r="I100" s="2"/>
      <c r="J100" s="2"/>
      <c r="K100" s="2"/>
      <c r="L100" s="2"/>
    </row>
    <row r="101" spans="1:12" ht="23.25" x14ac:dyDescent="0.5">
      <c r="A101" s="7"/>
      <c r="B101" s="7" t="str">
        <f>+B56</f>
        <v>ปี 2563</v>
      </c>
      <c r="C101" s="7"/>
      <c r="D101" s="7"/>
      <c r="E101" s="7" t="s">
        <v>9</v>
      </c>
      <c r="F101" s="7" t="s">
        <v>62</v>
      </c>
      <c r="G101" s="58"/>
      <c r="H101" s="2"/>
      <c r="I101" s="2"/>
      <c r="J101" s="2"/>
      <c r="K101" s="2"/>
      <c r="L101" s="2"/>
    </row>
    <row r="102" spans="1:12" ht="23.25" x14ac:dyDescent="0.5">
      <c r="A102" s="44" t="s">
        <v>97</v>
      </c>
      <c r="B102" s="56"/>
      <c r="C102" s="56"/>
      <c r="D102" s="56"/>
      <c r="E102" s="57"/>
      <c r="F102" s="56"/>
      <c r="G102" s="58"/>
      <c r="H102" s="2"/>
      <c r="I102" s="2"/>
      <c r="J102" s="2"/>
      <c r="K102" s="2"/>
      <c r="L102" s="21"/>
    </row>
    <row r="103" spans="1:12" ht="23.25" x14ac:dyDescent="0.5">
      <c r="A103" s="19" t="s">
        <v>98</v>
      </c>
      <c r="B103" s="60">
        <v>267000000</v>
      </c>
      <c r="C103" s="60">
        <f>[10]ประจำเดือนรวมเช็คไม่ต้องคีย์!BG89</f>
        <v>9243417.9000000004</v>
      </c>
      <c r="D103" s="60">
        <f>[10]ประจำเดือนรวมเช็คไม่ต้องคีย์!BG91</f>
        <v>116333313.99000001</v>
      </c>
      <c r="E103" s="61" t="str">
        <f>IF(D103&gt;B103,"+","-")</f>
        <v>-</v>
      </c>
      <c r="F103" s="60">
        <f>ABS(D103-B103)</f>
        <v>150666686.00999999</v>
      </c>
      <c r="G103" s="58"/>
      <c r="H103" s="2"/>
      <c r="I103" s="2"/>
      <c r="J103" s="2"/>
      <c r="K103" s="2"/>
      <c r="L103" s="2"/>
    </row>
    <row r="104" spans="1:12" ht="23.25" x14ac:dyDescent="0.5">
      <c r="A104" s="19" t="s">
        <v>99</v>
      </c>
      <c r="B104" s="60">
        <v>32965000</v>
      </c>
      <c r="C104" s="60">
        <f>[10]ประจำเดือนรวมเช็คไม่ต้องคีย์!BH89</f>
        <v>0</v>
      </c>
      <c r="D104" s="60">
        <f>[10]ประจำเดือนรวมเช็คไม่ต้องคีย์!BH91</f>
        <v>103740</v>
      </c>
      <c r="E104" s="61" t="str">
        <f>IF(D104&gt;B104,"+","-")</f>
        <v>-</v>
      </c>
      <c r="F104" s="60">
        <f>ABS(D104-B104)</f>
        <v>32861260</v>
      </c>
      <c r="G104" s="58"/>
      <c r="H104" s="2"/>
      <c r="I104" s="2"/>
      <c r="J104" s="2"/>
      <c r="K104" s="2"/>
      <c r="L104" s="2"/>
    </row>
    <row r="105" spans="1:12" ht="23.25" x14ac:dyDescent="0.5">
      <c r="A105" s="19" t="s">
        <v>100</v>
      </c>
      <c r="B105" s="60">
        <v>700000000</v>
      </c>
      <c r="C105" s="60">
        <f>[10]ประจำเดือนรวมเช็คไม่ต้องคีย์!BI89</f>
        <v>91061393.470000014</v>
      </c>
      <c r="D105" s="60">
        <f>[10]ประจำเดือนรวมเช็คไม่ต้องคีย์!BI91</f>
        <v>679831141.12000012</v>
      </c>
      <c r="E105" s="61" t="str">
        <f>IF(D105&gt;B105,"+","-")</f>
        <v>-</v>
      </c>
      <c r="F105" s="60">
        <f>ABS(D105-B105)</f>
        <v>20168858.879999876</v>
      </c>
      <c r="G105" s="58"/>
      <c r="H105" s="2"/>
      <c r="I105" s="2"/>
      <c r="J105" s="2"/>
      <c r="K105" s="2"/>
      <c r="L105" s="2"/>
    </row>
    <row r="106" spans="1:12" ht="23.25" x14ac:dyDescent="0.5">
      <c r="A106" s="19" t="s">
        <v>101</v>
      </c>
      <c r="B106" s="60">
        <v>35000</v>
      </c>
      <c r="C106" s="60">
        <f>[10]ประจำเดือนรวมเช็คไม่ต้องคีย์!BJ89</f>
        <v>0</v>
      </c>
      <c r="D106" s="60">
        <f>[10]ประจำเดือนรวมเช็คไม่ต้องคีย์!BJ91</f>
        <v>0</v>
      </c>
      <c r="E106" s="61" t="str">
        <f>IF(D106&gt;B106,"+","-")</f>
        <v>-</v>
      </c>
      <c r="F106" s="60">
        <f>ABS(D106-B106)</f>
        <v>35000</v>
      </c>
      <c r="G106" s="58"/>
      <c r="H106" s="2"/>
      <c r="I106" s="2"/>
      <c r="J106" s="2"/>
      <c r="K106" s="2"/>
      <c r="L106" s="2"/>
    </row>
    <row r="107" spans="1:12" ht="23.25" x14ac:dyDescent="0.5">
      <c r="A107" s="45" t="s">
        <v>102</v>
      </c>
      <c r="B107" s="68">
        <f>SUM(B103:B106)</f>
        <v>1000000000</v>
      </c>
      <c r="C107" s="68">
        <f>SUM(C103:C106)</f>
        <v>100304811.37000002</v>
      </c>
      <c r="D107" s="68">
        <f>SUM(D103:D106)</f>
        <v>796268195.11000013</v>
      </c>
      <c r="E107" s="69" t="str">
        <f>IF(D107&gt;B107,"+","-")</f>
        <v>-</v>
      </c>
      <c r="F107" s="68">
        <f>ABS(D107-B107)</f>
        <v>203731804.88999987</v>
      </c>
      <c r="G107" s="58"/>
      <c r="H107" s="2"/>
      <c r="I107" s="46"/>
      <c r="J107" s="2"/>
      <c r="K107" s="2"/>
      <c r="L107" s="2"/>
    </row>
    <row r="108" spans="1:12" ht="23.25" x14ac:dyDescent="0.5">
      <c r="A108" s="19" t="s">
        <v>103</v>
      </c>
      <c r="B108" s="82"/>
      <c r="C108" s="82"/>
      <c r="D108" s="82"/>
      <c r="E108" s="83"/>
      <c r="F108" s="82"/>
      <c r="G108" s="58"/>
      <c r="H108" s="2"/>
      <c r="I108" s="2"/>
      <c r="J108" s="2"/>
      <c r="K108" s="2"/>
      <c r="L108" s="2"/>
    </row>
    <row r="109" spans="1:12" ht="23.25" x14ac:dyDescent="0.5">
      <c r="A109" s="19" t="s">
        <v>104</v>
      </c>
      <c r="B109" s="60"/>
      <c r="C109" s="60"/>
      <c r="D109" s="60"/>
      <c r="E109" s="61"/>
      <c r="F109" s="60"/>
      <c r="G109" s="58"/>
      <c r="H109" s="2"/>
      <c r="I109" s="2"/>
      <c r="J109" s="2"/>
      <c r="K109" s="2"/>
      <c r="L109" s="2"/>
    </row>
    <row r="110" spans="1:12" ht="23.25" x14ac:dyDescent="0.5">
      <c r="A110" s="19" t="s">
        <v>105</v>
      </c>
      <c r="B110" s="60">
        <v>48300000</v>
      </c>
      <c r="C110" s="60">
        <f>[10]ประจำเดือนรวมเช็คไม่ต้องคีย์!BL89</f>
        <v>0</v>
      </c>
      <c r="D110" s="60">
        <f>[10]ประจำเดือนรวมเช็คไม่ต้องคีย์!BL91</f>
        <v>0</v>
      </c>
      <c r="E110" s="61" t="str">
        <f>IF(D110&gt;B110,"+","-")</f>
        <v>-</v>
      </c>
      <c r="F110" s="60">
        <f>ABS(D110-B110)</f>
        <v>48300000</v>
      </c>
      <c r="G110" s="58"/>
      <c r="H110" s="2"/>
      <c r="I110" s="2"/>
      <c r="J110" s="2"/>
      <c r="K110" s="2"/>
      <c r="L110" s="2"/>
    </row>
    <row r="111" spans="1:12" ht="23.25" x14ac:dyDescent="0.5">
      <c r="A111" s="19" t="s">
        <v>106</v>
      </c>
      <c r="B111" s="60">
        <v>1700000</v>
      </c>
      <c r="C111" s="60">
        <f>[10]ประจำเดือนรวมเช็คไม่ต้องคีย์!BM89</f>
        <v>0</v>
      </c>
      <c r="D111" s="60">
        <f>[10]ประจำเดือนรวมเช็คไม่ต้องคีย์!BM91</f>
        <v>0</v>
      </c>
      <c r="E111" s="61" t="str">
        <f>IF(D111&gt;B111,"+","-")</f>
        <v>-</v>
      </c>
      <c r="F111" s="60">
        <f>ABS(D111-B111)</f>
        <v>1700000</v>
      </c>
      <c r="G111" s="58"/>
      <c r="H111" s="2"/>
      <c r="I111" s="2"/>
      <c r="J111" s="2"/>
      <c r="K111" s="2"/>
      <c r="L111" s="2"/>
    </row>
    <row r="112" spans="1:12" ht="23.25" x14ac:dyDescent="0.5">
      <c r="A112" s="45" t="s">
        <v>107</v>
      </c>
      <c r="B112" s="56"/>
      <c r="C112" s="56"/>
      <c r="D112" s="56"/>
      <c r="E112" s="57"/>
      <c r="F112" s="56"/>
      <c r="G112" s="58"/>
      <c r="H112" s="2"/>
      <c r="I112" s="2"/>
      <c r="J112" s="2"/>
      <c r="K112" s="2"/>
      <c r="L112" s="2"/>
    </row>
    <row r="113" spans="1:12" ht="23.25" x14ac:dyDescent="0.5">
      <c r="A113" s="45" t="s">
        <v>108</v>
      </c>
      <c r="B113" s="77">
        <f>SUM(B110:B111)</f>
        <v>50000000</v>
      </c>
      <c r="C113" s="60">
        <f>SUM(C110:C111)</f>
        <v>0</v>
      </c>
      <c r="D113" s="77">
        <f>SUM(D110:D111)</f>
        <v>0</v>
      </c>
      <c r="E113" s="78" t="str">
        <f>IF(D113&gt;B113,"+","-")</f>
        <v>-</v>
      </c>
      <c r="F113" s="77">
        <f>SUM(F110:F111)</f>
        <v>50000000</v>
      </c>
      <c r="G113" s="58"/>
      <c r="H113" s="2"/>
      <c r="I113" s="2"/>
      <c r="J113" s="2"/>
      <c r="K113" s="2"/>
      <c r="L113" s="2"/>
    </row>
    <row r="114" spans="1:12" ht="23.25" x14ac:dyDescent="0.5">
      <c r="A114" s="19" t="s">
        <v>109</v>
      </c>
      <c r="B114" s="56"/>
      <c r="C114" s="56"/>
      <c r="D114" s="56"/>
      <c r="E114" s="57"/>
      <c r="F114" s="56"/>
      <c r="G114" s="58"/>
      <c r="H114" s="2"/>
      <c r="I114" s="2"/>
      <c r="J114" s="2"/>
      <c r="K114" s="2"/>
      <c r="L114" s="2"/>
    </row>
    <row r="115" spans="1:12" ht="23.25" x14ac:dyDescent="0.5">
      <c r="A115" s="19" t="s">
        <v>110</v>
      </c>
      <c r="B115" s="60">
        <v>350000000</v>
      </c>
      <c r="C115" s="60">
        <f>[10]ประจำเดือนรวมเช็คไม่ต้องคีย์!BO89</f>
        <v>1601760.0999999999</v>
      </c>
      <c r="D115" s="60">
        <f>[10]ประจำเดือนรวมเช็คไม่ต้องคีย์!BO91</f>
        <v>93359070.750000015</v>
      </c>
      <c r="E115" s="61" t="str">
        <f>IF(D115&gt;B115,"+","-")</f>
        <v>-</v>
      </c>
      <c r="F115" s="60">
        <f>ABS(D115-B115)</f>
        <v>256640929.25</v>
      </c>
      <c r="G115" s="58"/>
      <c r="H115" s="2"/>
      <c r="I115" s="2"/>
      <c r="J115" s="2"/>
      <c r="K115" s="2"/>
      <c r="L115" s="2"/>
    </row>
    <row r="116" spans="1:12" ht="23.25" x14ac:dyDescent="0.5">
      <c r="A116" s="19" t="s">
        <v>111</v>
      </c>
      <c r="B116" s="60">
        <v>30000000</v>
      </c>
      <c r="C116" s="60">
        <f>[10]ประจำเดือนรวมเช็คไม่ต้องคีย์!BP89</f>
        <v>227500</v>
      </c>
      <c r="D116" s="60">
        <f>[10]ประจำเดือนรวมเช็คไม่ต้องคีย์!BP91</f>
        <v>4567200</v>
      </c>
      <c r="E116" s="61" t="str">
        <f>IF(D116&gt;B116,"+","-")</f>
        <v>-</v>
      </c>
      <c r="F116" s="60">
        <f>ABS(D116-B116)</f>
        <v>25432800</v>
      </c>
      <c r="G116" s="58"/>
      <c r="H116" s="2"/>
      <c r="I116" s="2"/>
      <c r="J116" s="2"/>
      <c r="K116" s="2"/>
      <c r="L116" s="2"/>
    </row>
    <row r="117" spans="1:12" ht="23.25" x14ac:dyDescent="0.5">
      <c r="A117" s="19" t="s">
        <v>112</v>
      </c>
      <c r="B117" s="60">
        <v>920000000</v>
      </c>
      <c r="C117" s="60">
        <f>SUM([10]ประจำเดือนรวมเช็คไม่ต้องคีย์!BQ89:BY89)</f>
        <v>20668208.070000004</v>
      </c>
      <c r="D117" s="60">
        <f>SUM([10]ประจำเดือนรวมเช็คไม่ต้องคีย์!BQ91:BY91)</f>
        <v>862281308.70999992</v>
      </c>
      <c r="E117" s="61" t="str">
        <f>IF(D117&gt;B117,"+","-")</f>
        <v>-</v>
      </c>
      <c r="F117" s="60">
        <f>ABS(D117-B117)</f>
        <v>57718691.290000081</v>
      </c>
      <c r="G117" s="58"/>
      <c r="H117" s="2"/>
      <c r="I117" s="2"/>
      <c r="J117" s="2"/>
      <c r="K117" s="2"/>
      <c r="L117" s="2"/>
    </row>
    <row r="118" spans="1:12" ht="23.25" x14ac:dyDescent="0.5">
      <c r="A118" s="49" t="s">
        <v>113</v>
      </c>
      <c r="B118" s="68">
        <f>SUM(B115:B117)</f>
        <v>1300000000</v>
      </c>
      <c r="C118" s="68">
        <f>SUM(C115:C117)</f>
        <v>22497468.170000006</v>
      </c>
      <c r="D118" s="68">
        <f>SUM(D115:D117)</f>
        <v>960207579.45999992</v>
      </c>
      <c r="E118" s="69" t="str">
        <f>IF(D118&gt;B118,"+","-")</f>
        <v>-</v>
      </c>
      <c r="F118" s="68">
        <f>ABS(D118-B118)</f>
        <v>339792420.54000008</v>
      </c>
      <c r="G118" s="58"/>
      <c r="H118" s="2"/>
      <c r="I118" s="2"/>
      <c r="J118" s="2"/>
      <c r="K118" s="2"/>
      <c r="L118" s="2"/>
    </row>
    <row r="119" spans="1:12" ht="23.25" x14ac:dyDescent="0.5">
      <c r="A119" s="50" t="s">
        <v>114</v>
      </c>
      <c r="B119" s="68">
        <f>+B30+B89+B107+B113+B118</f>
        <v>83000000000</v>
      </c>
      <c r="C119" s="68">
        <f>+C30+C89+C107+C113+C118</f>
        <v>5069676680.3499994</v>
      </c>
      <c r="D119" s="68">
        <f>+D30+D89+D107+D113+D118</f>
        <v>51846601864.890007</v>
      </c>
      <c r="E119" s="69" t="str">
        <f>IF(D119&gt;B119,"+","-")</f>
        <v>-</v>
      </c>
      <c r="F119" s="68">
        <f>ABS(D119-B119)</f>
        <v>31153398135.109993</v>
      </c>
      <c r="G119" s="58"/>
      <c r="H119" s="2"/>
      <c r="I119" s="2"/>
      <c r="J119" s="2"/>
      <c r="K119" s="2"/>
      <c r="L119" s="2"/>
    </row>
    <row r="120" spans="1:12" ht="23.25" x14ac:dyDescent="0.5">
      <c r="A120" s="44" t="s">
        <v>115</v>
      </c>
      <c r="B120" s="56"/>
      <c r="C120" s="56"/>
      <c r="D120" s="56"/>
      <c r="E120" s="57"/>
      <c r="F120" s="56"/>
      <c r="G120" s="58"/>
      <c r="H120" s="2"/>
      <c r="I120" s="2"/>
      <c r="J120" s="2"/>
      <c r="K120" s="2"/>
      <c r="L120" s="2"/>
    </row>
    <row r="121" spans="1:12" ht="23.25" x14ac:dyDescent="0.5">
      <c r="A121" s="51" t="s">
        <v>116</v>
      </c>
      <c r="B121" s="77"/>
      <c r="C121" s="77">
        <f>+[10]ประจำเดือนรวมเช็คไม่ต้องคีย์!CA89</f>
        <v>140600000</v>
      </c>
      <c r="D121" s="77">
        <f>[10]ประจำเดือนรวมเช็คไม่ต้องคีย์!CA91</f>
        <v>140600000</v>
      </c>
      <c r="E121" s="61" t="str">
        <f>IF(D121&gt;B121,"+","-")</f>
        <v>+</v>
      </c>
      <c r="F121" s="60">
        <f>ABS(D121-B121)</f>
        <v>140600000</v>
      </c>
      <c r="G121" s="58"/>
      <c r="H121" s="2"/>
      <c r="I121" s="2"/>
      <c r="J121" s="2"/>
      <c r="K121" s="2"/>
      <c r="L121" s="2"/>
    </row>
    <row r="122" spans="1:12" ht="23.25" x14ac:dyDescent="0.5">
      <c r="A122" s="50" t="s">
        <v>117</v>
      </c>
      <c r="B122" s="68">
        <f>+B121</f>
        <v>0</v>
      </c>
      <c r="C122" s="68">
        <f>+C121</f>
        <v>140600000</v>
      </c>
      <c r="D122" s="68">
        <f>+D121</f>
        <v>140600000</v>
      </c>
      <c r="E122" s="69" t="str">
        <f>IF(D122&gt;B122,"+","-")</f>
        <v>+</v>
      </c>
      <c r="F122" s="68">
        <f>ABS(D122-B122)</f>
        <v>140600000</v>
      </c>
      <c r="G122" s="2"/>
      <c r="H122" s="2"/>
      <c r="I122" s="2"/>
      <c r="J122" s="2"/>
      <c r="K122" s="2"/>
      <c r="L122" s="2"/>
    </row>
    <row r="123" spans="1:12" ht="23.25" x14ac:dyDescent="0.5">
      <c r="A123" s="50" t="s">
        <v>118</v>
      </c>
      <c r="B123" s="68">
        <f>+B119+B122</f>
        <v>83000000000</v>
      </c>
      <c r="C123" s="68">
        <f>+C119+C122</f>
        <v>5210276680.3499994</v>
      </c>
      <c r="D123" s="68">
        <f>+D119+D122</f>
        <v>51987201864.890007</v>
      </c>
      <c r="E123" s="69" t="str">
        <f>IF(D123&gt;B123,"+","-")</f>
        <v>-</v>
      </c>
      <c r="F123" s="68">
        <f>ABS(D123-B123)</f>
        <v>31012798135.109993</v>
      </c>
      <c r="G123" s="2"/>
      <c r="H123" s="2"/>
      <c r="I123" s="2"/>
      <c r="J123" s="2"/>
      <c r="K123" s="2"/>
      <c r="L123" s="2"/>
    </row>
    <row r="124" spans="1:12" ht="23.25" x14ac:dyDescent="0.5">
      <c r="A124" s="5"/>
      <c r="B124" s="5"/>
      <c r="C124" s="5"/>
      <c r="D124" s="84"/>
      <c r="E124" s="5"/>
      <c r="F124" s="5"/>
      <c r="G124" s="2"/>
      <c r="H124" s="2"/>
      <c r="I124" s="2"/>
      <c r="J124" s="2"/>
      <c r="K124" s="2"/>
      <c r="L124" s="2"/>
    </row>
    <row r="125" spans="1:12" ht="23.25" x14ac:dyDescent="0.5">
      <c r="A125" s="53" t="s">
        <v>119</v>
      </c>
      <c r="B125" s="46"/>
      <c r="C125" s="58"/>
      <c r="D125" s="46">
        <v>0</v>
      </c>
      <c r="E125" s="85"/>
      <c r="F125" s="29"/>
      <c r="G125" s="2"/>
      <c r="H125" s="2"/>
      <c r="I125" s="2"/>
      <c r="J125" s="2"/>
      <c r="K125" s="2"/>
      <c r="L125" s="2"/>
    </row>
  </sheetData>
  <mergeCells count="9">
    <mergeCell ref="A54:F54"/>
    <mergeCell ref="A98:F98"/>
    <mergeCell ref="A99:F99"/>
    <mergeCell ref="A1:F1"/>
    <mergeCell ref="A2:F2"/>
    <mergeCell ref="H2:K2"/>
    <mergeCell ref="A3:F3"/>
    <mergeCell ref="H3:K3"/>
    <mergeCell ref="A53:F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ต.ค.</vt:lpstr>
      <vt:lpstr>พ.ย.</vt:lpstr>
      <vt:lpstr>ธ.ค.</vt:lpstr>
      <vt:lpstr>ม.ค.</vt:lpstr>
      <vt:lpstr>ก.พ.</vt:lpstr>
      <vt:lpstr>มี.ค.</vt:lpstr>
      <vt:lpstr>เม.ย.</vt:lpstr>
      <vt:lpstr>พ.ค.</vt:lpstr>
      <vt:lpstr>มิ.ย.</vt:lpstr>
      <vt:lpstr>ก.ค.</vt:lpstr>
      <vt:lpstr>ส.ค.</vt:lpstr>
      <vt:lpstr>ก.ย.</vt:lpstr>
    </vt:vector>
  </TitlesOfParts>
  <Company>FasterOS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2021-05-19T06:59:27Z</dcterms:created>
  <dcterms:modified xsi:type="dcterms:W3CDTF">2021-05-19T08:35:38Z</dcterms:modified>
</cp:coreProperties>
</file>