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4235" windowHeight="7680" activeTab="11"/>
  </bookViews>
  <sheets>
    <sheet name="ต.ค." sheetId="1" r:id="rId1"/>
    <sheet name="พ.ย." sheetId="2" r:id="rId2"/>
    <sheet name="ธ.ค." sheetId="3" r:id="rId3"/>
    <sheet name="ม.ค." sheetId="4" r:id="rId4"/>
    <sheet name="ก.พ." sheetId="5" r:id="rId5"/>
    <sheet name="มี.ค." sheetId="6" r:id="rId6"/>
    <sheet name="เม.ย." sheetId="7" r:id="rId7"/>
    <sheet name="พ.ค." sheetId="8" r:id="rId8"/>
    <sheet name="มิ.ย." sheetId="9" r:id="rId9"/>
    <sheet name="ก.ค." sheetId="10" r:id="rId10"/>
    <sheet name="ส.ค." sheetId="11" r:id="rId11"/>
    <sheet name="ก.ย." sheetId="12" r:id="rId12"/>
  </sheets>
  <externalReferences>
    <externalReference r:id="rId13"/>
    <externalReference r:id="rId14"/>
    <externalReference r:id="rId15"/>
    <externalReference r:id="rId16"/>
  </externalReferences>
  <calcPr calcId="145621"/>
</workbook>
</file>

<file path=xl/calcChain.xml><?xml version="1.0" encoding="utf-8"?>
<calcChain xmlns="http://schemas.openxmlformats.org/spreadsheetml/2006/main">
  <c r="B110" i="12" l="1"/>
  <c r="D109" i="12"/>
  <c r="F109" i="12" s="1"/>
  <c r="C109" i="12"/>
  <c r="C110" i="12" s="1"/>
  <c r="B106" i="12"/>
  <c r="D105" i="12"/>
  <c r="F105" i="12" s="1"/>
  <c r="C105" i="12"/>
  <c r="D104" i="12"/>
  <c r="F104" i="12" s="1"/>
  <c r="C104" i="12"/>
  <c r="D103" i="12"/>
  <c r="F103" i="12" s="1"/>
  <c r="C103" i="12"/>
  <c r="C106" i="12" s="1"/>
  <c r="B101" i="12"/>
  <c r="E99" i="12"/>
  <c r="D99" i="12"/>
  <c r="F99" i="12" s="1"/>
  <c r="C99" i="12"/>
  <c r="E98" i="12"/>
  <c r="D98" i="12"/>
  <c r="D101" i="12" s="1"/>
  <c r="E101" i="12" s="1"/>
  <c r="C98" i="12"/>
  <c r="C101" i="12" s="1"/>
  <c r="C95" i="12"/>
  <c r="B95" i="12"/>
  <c r="D94" i="12"/>
  <c r="F94" i="12" s="1"/>
  <c r="C94" i="12"/>
  <c r="D93" i="12"/>
  <c r="F93" i="12" s="1"/>
  <c r="C93" i="12"/>
  <c r="D92" i="12"/>
  <c r="F92" i="12" s="1"/>
  <c r="C92" i="12"/>
  <c r="D91" i="12"/>
  <c r="F91" i="12" s="1"/>
  <c r="C91" i="12"/>
  <c r="B80" i="12"/>
  <c r="B81" i="12" s="1"/>
  <c r="E79" i="12"/>
  <c r="D79" i="12"/>
  <c r="F79" i="12" s="1"/>
  <c r="C79" i="12"/>
  <c r="E78" i="12"/>
  <c r="D78" i="12"/>
  <c r="F78" i="12" s="1"/>
  <c r="C78" i="12"/>
  <c r="E77" i="12"/>
  <c r="D77" i="12"/>
  <c r="F77" i="12" s="1"/>
  <c r="C77" i="12"/>
  <c r="E76" i="12"/>
  <c r="D76" i="12"/>
  <c r="F76" i="12" s="1"/>
  <c r="C76" i="12"/>
  <c r="E75" i="12"/>
  <c r="D75" i="12"/>
  <c r="F75" i="12" s="1"/>
  <c r="C75" i="12"/>
  <c r="E74" i="12"/>
  <c r="D74" i="12"/>
  <c r="F74" i="12" s="1"/>
  <c r="C74" i="12"/>
  <c r="E73" i="12"/>
  <c r="D73" i="12"/>
  <c r="F73" i="12" s="1"/>
  <c r="C73" i="12"/>
  <c r="E72" i="12"/>
  <c r="D72" i="12"/>
  <c r="F72" i="12" s="1"/>
  <c r="C72" i="12"/>
  <c r="E71" i="12"/>
  <c r="D71" i="12"/>
  <c r="F71" i="12" s="1"/>
  <c r="C71" i="12"/>
  <c r="E70" i="12"/>
  <c r="D70" i="12"/>
  <c r="F70" i="12" s="1"/>
  <c r="C70" i="12"/>
  <c r="E69" i="12"/>
  <c r="D69" i="12"/>
  <c r="F69" i="12" s="1"/>
  <c r="C69" i="12"/>
  <c r="E68" i="12"/>
  <c r="D68" i="12"/>
  <c r="F68" i="12" s="1"/>
  <c r="C68" i="12"/>
  <c r="E67" i="12"/>
  <c r="D67" i="12"/>
  <c r="F67" i="12" s="1"/>
  <c r="C67" i="12"/>
  <c r="E66" i="12"/>
  <c r="D66" i="12"/>
  <c r="F66" i="12" s="1"/>
  <c r="C66" i="12"/>
  <c r="E65" i="12"/>
  <c r="D65" i="12"/>
  <c r="D80" i="12" s="1"/>
  <c r="C65" i="12"/>
  <c r="C80" i="12" s="1"/>
  <c r="C63" i="12"/>
  <c r="B63" i="12"/>
  <c r="D62" i="12"/>
  <c r="F62" i="12" s="1"/>
  <c r="C62" i="12"/>
  <c r="D60" i="12"/>
  <c r="F60" i="12" s="1"/>
  <c r="B60" i="12"/>
  <c r="E58" i="12"/>
  <c r="D58" i="12"/>
  <c r="F58" i="12" s="1"/>
  <c r="C58" i="12"/>
  <c r="E57" i="12"/>
  <c r="D57" i="12"/>
  <c r="F57" i="12" s="1"/>
  <c r="C57" i="12"/>
  <c r="E56" i="12"/>
  <c r="D56" i="12"/>
  <c r="F56" i="12" s="1"/>
  <c r="C56" i="12"/>
  <c r="E55" i="12"/>
  <c r="D55" i="12"/>
  <c r="F55" i="12" s="1"/>
  <c r="C55" i="12"/>
  <c r="E54" i="12"/>
  <c r="D54" i="12"/>
  <c r="F54" i="12" s="1"/>
  <c r="C54" i="12"/>
  <c r="E52" i="12"/>
  <c r="D52" i="12"/>
  <c r="F52" i="12" s="1"/>
  <c r="C52" i="12"/>
  <c r="E50" i="12"/>
  <c r="D50" i="12"/>
  <c r="F50" i="12" s="1"/>
  <c r="C50" i="12"/>
  <c r="C60" i="12" s="1"/>
  <c r="B48" i="12"/>
  <c r="D47" i="12"/>
  <c r="F47" i="12" s="1"/>
  <c r="C47" i="12"/>
  <c r="D46" i="12"/>
  <c r="F46" i="12" s="1"/>
  <c r="C46" i="12"/>
  <c r="B44" i="12"/>
  <c r="B89" i="12" s="1"/>
  <c r="E38" i="12"/>
  <c r="D38" i="12"/>
  <c r="F38" i="12" s="1"/>
  <c r="C38" i="12"/>
  <c r="E37" i="12"/>
  <c r="D37" i="12"/>
  <c r="F37" i="12" s="1"/>
  <c r="C37" i="12"/>
  <c r="E36" i="12"/>
  <c r="D36" i="12"/>
  <c r="F36" i="12" s="1"/>
  <c r="C36" i="12"/>
  <c r="E35" i="12"/>
  <c r="D35" i="12"/>
  <c r="F35" i="12" s="1"/>
  <c r="C35" i="12"/>
  <c r="E34" i="12"/>
  <c r="D34" i="12"/>
  <c r="F34" i="12" s="1"/>
  <c r="C34" i="12"/>
  <c r="E33" i="12"/>
  <c r="D33" i="12"/>
  <c r="F33" i="12" s="1"/>
  <c r="C33" i="12"/>
  <c r="E32" i="12"/>
  <c r="D32" i="12"/>
  <c r="F32" i="12" s="1"/>
  <c r="C32" i="12"/>
  <c r="E31" i="12"/>
  <c r="D31" i="12"/>
  <c r="F31" i="12" s="1"/>
  <c r="C31" i="12"/>
  <c r="C48" i="12" s="1"/>
  <c r="D27" i="12"/>
  <c r="E27" i="12" s="1"/>
  <c r="B27" i="12"/>
  <c r="E26" i="12"/>
  <c r="D26" i="12"/>
  <c r="F26" i="12" s="1"/>
  <c r="C26" i="12"/>
  <c r="E25" i="12"/>
  <c r="D25" i="12"/>
  <c r="F25" i="12" s="1"/>
  <c r="C25" i="12"/>
  <c r="E24" i="12"/>
  <c r="D24" i="12"/>
  <c r="F24" i="12" s="1"/>
  <c r="C24" i="12"/>
  <c r="E23" i="12"/>
  <c r="D23" i="12"/>
  <c r="F23" i="12" s="1"/>
  <c r="C23" i="12"/>
  <c r="E21" i="12"/>
  <c r="D21" i="12"/>
  <c r="F21" i="12" s="1"/>
  <c r="C21" i="12"/>
  <c r="E20" i="12"/>
  <c r="D20" i="12"/>
  <c r="F20" i="12" s="1"/>
  <c r="C20" i="12"/>
  <c r="E19" i="12"/>
  <c r="D19" i="12"/>
  <c r="F19" i="12" s="1"/>
  <c r="C19" i="12"/>
  <c r="E18" i="12"/>
  <c r="D18" i="12"/>
  <c r="F18" i="12" s="1"/>
  <c r="C18" i="12"/>
  <c r="E17" i="12"/>
  <c r="D17" i="12"/>
  <c r="F17" i="12" s="1"/>
  <c r="C17" i="12"/>
  <c r="B15" i="12"/>
  <c r="B28" i="12" s="1"/>
  <c r="B107" i="12" s="1"/>
  <c r="B111" i="12" s="1"/>
  <c r="D14" i="12"/>
  <c r="E14" i="12" s="1"/>
  <c r="C14" i="12"/>
  <c r="F13" i="12"/>
  <c r="D13" i="12"/>
  <c r="E13" i="12" s="1"/>
  <c r="C13" i="12"/>
  <c r="E12" i="12"/>
  <c r="D12" i="12"/>
  <c r="F12" i="12" s="1"/>
  <c r="C12" i="12"/>
  <c r="E11" i="12"/>
  <c r="D11" i="12"/>
  <c r="F11" i="12" s="1"/>
  <c r="C11" i="12"/>
  <c r="E10" i="12"/>
  <c r="D10" i="12"/>
  <c r="F10" i="12" s="1"/>
  <c r="C10" i="12"/>
  <c r="K9" i="12"/>
  <c r="J9" i="12"/>
  <c r="E9" i="12"/>
  <c r="D9" i="12"/>
  <c r="C9" i="12"/>
  <c r="C15" i="12" s="1"/>
  <c r="K8" i="12"/>
  <c r="J8" i="12"/>
  <c r="K7" i="12"/>
  <c r="J7" i="12"/>
  <c r="K6" i="12"/>
  <c r="K17" i="12" s="1"/>
  <c r="J6" i="12"/>
  <c r="J17" i="12" s="1"/>
  <c r="A2" i="12"/>
  <c r="H3" i="12" s="1"/>
  <c r="B110" i="11"/>
  <c r="D109" i="11"/>
  <c r="F109" i="11" s="1"/>
  <c r="C109" i="11"/>
  <c r="C110" i="11" s="1"/>
  <c r="B106" i="11"/>
  <c r="D105" i="11"/>
  <c r="F105" i="11" s="1"/>
  <c r="C105" i="11"/>
  <c r="D104" i="11"/>
  <c r="F104" i="11" s="1"/>
  <c r="C104" i="11"/>
  <c r="E103" i="11"/>
  <c r="D103" i="11"/>
  <c r="F103" i="11" s="1"/>
  <c r="C103" i="11"/>
  <c r="C106" i="11" s="1"/>
  <c r="C101" i="11"/>
  <c r="B101" i="11"/>
  <c r="D99" i="11"/>
  <c r="E99" i="11" s="1"/>
  <c r="C99" i="11"/>
  <c r="D98" i="11"/>
  <c r="D101" i="11" s="1"/>
  <c r="E101" i="11" s="1"/>
  <c r="C98" i="11"/>
  <c r="D95" i="11"/>
  <c r="E95" i="11" s="1"/>
  <c r="B95" i="11"/>
  <c r="E94" i="11"/>
  <c r="D94" i="11"/>
  <c r="F94" i="11" s="1"/>
  <c r="C94" i="11"/>
  <c r="E93" i="11"/>
  <c r="D93" i="11"/>
  <c r="F93" i="11" s="1"/>
  <c r="C93" i="11"/>
  <c r="E92" i="11"/>
  <c r="D92" i="11"/>
  <c r="F92" i="11" s="1"/>
  <c r="C92" i="11"/>
  <c r="E91" i="11"/>
  <c r="D91" i="11"/>
  <c r="F91" i="11" s="1"/>
  <c r="C91" i="11"/>
  <c r="C95" i="11" s="1"/>
  <c r="B80" i="11"/>
  <c r="D79" i="11"/>
  <c r="E79" i="11" s="1"/>
  <c r="C79" i="11"/>
  <c r="D78" i="11"/>
  <c r="E78" i="11" s="1"/>
  <c r="C78" i="11"/>
  <c r="D77" i="11"/>
  <c r="E77" i="11" s="1"/>
  <c r="C77" i="11"/>
  <c r="D76" i="11"/>
  <c r="E76" i="11" s="1"/>
  <c r="C76" i="11"/>
  <c r="D75" i="11"/>
  <c r="E75" i="11" s="1"/>
  <c r="C75" i="11"/>
  <c r="D74" i="11"/>
  <c r="E74" i="11" s="1"/>
  <c r="C74" i="11"/>
  <c r="D73" i="11"/>
  <c r="E73" i="11" s="1"/>
  <c r="C73" i="11"/>
  <c r="D72" i="11"/>
  <c r="E72" i="11" s="1"/>
  <c r="C72" i="11"/>
  <c r="D71" i="11"/>
  <c r="E71" i="11" s="1"/>
  <c r="C71" i="11"/>
  <c r="D70" i="11"/>
  <c r="E70" i="11" s="1"/>
  <c r="C70" i="11"/>
  <c r="D69" i="11"/>
  <c r="E69" i="11" s="1"/>
  <c r="C69" i="11"/>
  <c r="D68" i="11"/>
  <c r="E68" i="11" s="1"/>
  <c r="C68" i="11"/>
  <c r="D67" i="11"/>
  <c r="E67" i="11" s="1"/>
  <c r="C67" i="11"/>
  <c r="D66" i="11"/>
  <c r="E66" i="11" s="1"/>
  <c r="C66" i="11"/>
  <c r="D65" i="11"/>
  <c r="D80" i="11" s="1"/>
  <c r="C65" i="11"/>
  <c r="C80" i="11" s="1"/>
  <c r="D63" i="11"/>
  <c r="E63" i="11" s="1"/>
  <c r="B63" i="11"/>
  <c r="B81" i="11" s="1"/>
  <c r="E62" i="11"/>
  <c r="D62" i="11"/>
  <c r="F62" i="11" s="1"/>
  <c r="C62" i="11"/>
  <c r="C63" i="11" s="1"/>
  <c r="C60" i="11"/>
  <c r="B60" i="11"/>
  <c r="D58" i="11"/>
  <c r="E58" i="11" s="1"/>
  <c r="C58" i="11"/>
  <c r="D57" i="11"/>
  <c r="E57" i="11" s="1"/>
  <c r="C57" i="11"/>
  <c r="D56" i="11"/>
  <c r="E56" i="11" s="1"/>
  <c r="C56" i="11"/>
  <c r="D55" i="11"/>
  <c r="E55" i="11" s="1"/>
  <c r="C55" i="11"/>
  <c r="D54" i="11"/>
  <c r="E54" i="11" s="1"/>
  <c r="C54" i="11"/>
  <c r="D52" i="11"/>
  <c r="E52" i="11" s="1"/>
  <c r="C52" i="11"/>
  <c r="D50" i="11"/>
  <c r="D60" i="11" s="1"/>
  <c r="C50" i="11"/>
  <c r="B48" i="11"/>
  <c r="E47" i="11"/>
  <c r="D47" i="11"/>
  <c r="F47" i="11" s="1"/>
  <c r="C47" i="11"/>
  <c r="E46" i="11"/>
  <c r="D46" i="11"/>
  <c r="F46" i="11" s="1"/>
  <c r="C46" i="11"/>
  <c r="C48" i="11" s="1"/>
  <c r="B44" i="11"/>
  <c r="B89" i="11" s="1"/>
  <c r="D38" i="11"/>
  <c r="E38" i="11" s="1"/>
  <c r="C38" i="11"/>
  <c r="D37" i="11"/>
  <c r="E37" i="11" s="1"/>
  <c r="C37" i="11"/>
  <c r="D36" i="11"/>
  <c r="E36" i="11" s="1"/>
  <c r="C36" i="11"/>
  <c r="D35" i="11"/>
  <c r="E35" i="11" s="1"/>
  <c r="C35" i="11"/>
  <c r="D34" i="11"/>
  <c r="E34" i="11" s="1"/>
  <c r="C34" i="11"/>
  <c r="D33" i="11"/>
  <c r="E33" i="11" s="1"/>
  <c r="C33" i="11"/>
  <c r="D32" i="11"/>
  <c r="E32" i="11" s="1"/>
  <c r="C32" i="11"/>
  <c r="D31" i="11"/>
  <c r="E31" i="11" s="1"/>
  <c r="C31" i="11"/>
  <c r="B27" i="11"/>
  <c r="D26" i="11"/>
  <c r="E26" i="11" s="1"/>
  <c r="C26" i="11"/>
  <c r="D25" i="11"/>
  <c r="E25" i="11" s="1"/>
  <c r="C25" i="11"/>
  <c r="D24" i="11"/>
  <c r="E24" i="11" s="1"/>
  <c r="C24" i="11"/>
  <c r="D23" i="11"/>
  <c r="E23" i="11" s="1"/>
  <c r="C23" i="11"/>
  <c r="D21" i="11"/>
  <c r="E21" i="11" s="1"/>
  <c r="C21" i="11"/>
  <c r="D20" i="11"/>
  <c r="E20" i="11" s="1"/>
  <c r="C20" i="11"/>
  <c r="D19" i="11"/>
  <c r="E19" i="11" s="1"/>
  <c r="C19" i="11"/>
  <c r="D18" i="11"/>
  <c r="E18" i="11" s="1"/>
  <c r="C18" i="11"/>
  <c r="D17" i="11"/>
  <c r="F17" i="11" s="1"/>
  <c r="C17" i="11"/>
  <c r="C27" i="11" s="1"/>
  <c r="B15" i="11"/>
  <c r="B28" i="11" s="1"/>
  <c r="B107" i="11" s="1"/>
  <c r="B111" i="11" s="1"/>
  <c r="D14" i="11"/>
  <c r="F14" i="11" s="1"/>
  <c r="C14" i="11"/>
  <c r="D13" i="11"/>
  <c r="F13" i="11" s="1"/>
  <c r="C13" i="11"/>
  <c r="D12" i="11"/>
  <c r="F12" i="11" s="1"/>
  <c r="C12" i="11"/>
  <c r="D11" i="11"/>
  <c r="F11" i="11" s="1"/>
  <c r="C11" i="11"/>
  <c r="D10" i="11"/>
  <c r="F10" i="11" s="1"/>
  <c r="C10" i="11"/>
  <c r="K9" i="11"/>
  <c r="J9" i="11"/>
  <c r="D9" i="11"/>
  <c r="F9" i="11" s="1"/>
  <c r="C9" i="11"/>
  <c r="C15" i="11" s="1"/>
  <c r="C28" i="11" s="1"/>
  <c r="K8" i="11"/>
  <c r="J8" i="11"/>
  <c r="K7" i="11"/>
  <c r="J7" i="11"/>
  <c r="K6" i="11"/>
  <c r="K17" i="11" s="1"/>
  <c r="J6" i="11"/>
  <c r="J17" i="11" s="1"/>
  <c r="H3" i="11"/>
  <c r="A2" i="11"/>
  <c r="B110" i="10"/>
  <c r="D109" i="10"/>
  <c r="F109" i="10" s="1"/>
  <c r="C109" i="10"/>
  <c r="C110" i="10" s="1"/>
  <c r="B106" i="10"/>
  <c r="D105" i="10"/>
  <c r="F105" i="10" s="1"/>
  <c r="C105" i="10"/>
  <c r="D104" i="10"/>
  <c r="F104" i="10" s="1"/>
  <c r="C104" i="10"/>
  <c r="E103" i="10"/>
  <c r="D103" i="10"/>
  <c r="F103" i="10" s="1"/>
  <c r="C103" i="10"/>
  <c r="C106" i="10" s="1"/>
  <c r="C101" i="10"/>
  <c r="B101" i="10"/>
  <c r="D99" i="10"/>
  <c r="E99" i="10" s="1"/>
  <c r="C99" i="10"/>
  <c r="D98" i="10"/>
  <c r="D101" i="10" s="1"/>
  <c r="E101" i="10" s="1"/>
  <c r="C98" i="10"/>
  <c r="D95" i="10"/>
  <c r="E95" i="10" s="1"/>
  <c r="B95" i="10"/>
  <c r="E94" i="10"/>
  <c r="D94" i="10"/>
  <c r="F94" i="10" s="1"/>
  <c r="C94" i="10"/>
  <c r="E93" i="10"/>
  <c r="D93" i="10"/>
  <c r="F93" i="10" s="1"/>
  <c r="C93" i="10"/>
  <c r="E92" i="10"/>
  <c r="D92" i="10"/>
  <c r="F92" i="10" s="1"/>
  <c r="C92" i="10"/>
  <c r="E91" i="10"/>
  <c r="D91" i="10"/>
  <c r="F91" i="10" s="1"/>
  <c r="C91" i="10"/>
  <c r="C95" i="10" s="1"/>
  <c r="B80" i="10"/>
  <c r="D79" i="10"/>
  <c r="E79" i="10" s="1"/>
  <c r="C79" i="10"/>
  <c r="D78" i="10"/>
  <c r="E78" i="10" s="1"/>
  <c r="C78" i="10"/>
  <c r="D77" i="10"/>
  <c r="E77" i="10" s="1"/>
  <c r="C77" i="10"/>
  <c r="D76" i="10"/>
  <c r="E76" i="10" s="1"/>
  <c r="C76" i="10"/>
  <c r="D75" i="10"/>
  <c r="E75" i="10" s="1"/>
  <c r="C75" i="10"/>
  <c r="D74" i="10"/>
  <c r="E74" i="10" s="1"/>
  <c r="C74" i="10"/>
  <c r="D73" i="10"/>
  <c r="E73" i="10" s="1"/>
  <c r="C73" i="10"/>
  <c r="D72" i="10"/>
  <c r="E72" i="10" s="1"/>
  <c r="C72" i="10"/>
  <c r="D71" i="10"/>
  <c r="E71" i="10" s="1"/>
  <c r="C71" i="10"/>
  <c r="D70" i="10"/>
  <c r="E70" i="10" s="1"/>
  <c r="C70" i="10"/>
  <c r="D69" i="10"/>
  <c r="E69" i="10" s="1"/>
  <c r="C69" i="10"/>
  <c r="D68" i="10"/>
  <c r="E68" i="10" s="1"/>
  <c r="C68" i="10"/>
  <c r="D67" i="10"/>
  <c r="E67" i="10" s="1"/>
  <c r="C67" i="10"/>
  <c r="D66" i="10"/>
  <c r="E66" i="10" s="1"/>
  <c r="C66" i="10"/>
  <c r="D65" i="10"/>
  <c r="D80" i="10" s="1"/>
  <c r="C65" i="10"/>
  <c r="C80" i="10" s="1"/>
  <c r="D63" i="10"/>
  <c r="E63" i="10" s="1"/>
  <c r="B63" i="10"/>
  <c r="B81" i="10" s="1"/>
  <c r="E62" i="10"/>
  <c r="D62" i="10"/>
  <c r="F62" i="10" s="1"/>
  <c r="C62" i="10"/>
  <c r="C63" i="10" s="1"/>
  <c r="C60" i="10"/>
  <c r="B60" i="10"/>
  <c r="D58" i="10"/>
  <c r="E58" i="10" s="1"/>
  <c r="C58" i="10"/>
  <c r="D57" i="10"/>
  <c r="E57" i="10" s="1"/>
  <c r="C57" i="10"/>
  <c r="D56" i="10"/>
  <c r="E56" i="10" s="1"/>
  <c r="C56" i="10"/>
  <c r="D55" i="10"/>
  <c r="E55" i="10" s="1"/>
  <c r="C55" i="10"/>
  <c r="D54" i="10"/>
  <c r="E54" i="10" s="1"/>
  <c r="C54" i="10"/>
  <c r="D52" i="10"/>
  <c r="E52" i="10" s="1"/>
  <c r="C52" i="10"/>
  <c r="D50" i="10"/>
  <c r="D60" i="10" s="1"/>
  <c r="C50" i="10"/>
  <c r="B48" i="10"/>
  <c r="E47" i="10"/>
  <c r="D47" i="10"/>
  <c r="F47" i="10" s="1"/>
  <c r="C47" i="10"/>
  <c r="E46" i="10"/>
  <c r="D46" i="10"/>
  <c r="F46" i="10" s="1"/>
  <c r="C46" i="10"/>
  <c r="C48" i="10" s="1"/>
  <c r="B44" i="10"/>
  <c r="B89" i="10" s="1"/>
  <c r="D38" i="10"/>
  <c r="E38" i="10" s="1"/>
  <c r="C38" i="10"/>
  <c r="D37" i="10"/>
  <c r="E37" i="10" s="1"/>
  <c r="C37" i="10"/>
  <c r="D36" i="10"/>
  <c r="E36" i="10" s="1"/>
  <c r="C36" i="10"/>
  <c r="D35" i="10"/>
  <c r="E35" i="10" s="1"/>
  <c r="C35" i="10"/>
  <c r="D34" i="10"/>
  <c r="E34" i="10" s="1"/>
  <c r="C34" i="10"/>
  <c r="D33" i="10"/>
  <c r="E33" i="10" s="1"/>
  <c r="C33" i="10"/>
  <c r="D32" i="10"/>
  <c r="E32" i="10" s="1"/>
  <c r="C32" i="10"/>
  <c r="D31" i="10"/>
  <c r="E31" i="10" s="1"/>
  <c r="C31" i="10"/>
  <c r="B27" i="10"/>
  <c r="D26" i="10"/>
  <c r="E26" i="10" s="1"/>
  <c r="C26" i="10"/>
  <c r="D25" i="10"/>
  <c r="E25" i="10" s="1"/>
  <c r="C25" i="10"/>
  <c r="D24" i="10"/>
  <c r="E24" i="10" s="1"/>
  <c r="C24" i="10"/>
  <c r="D23" i="10"/>
  <c r="E23" i="10" s="1"/>
  <c r="C23" i="10"/>
  <c r="D21" i="10"/>
  <c r="E21" i="10" s="1"/>
  <c r="C21" i="10"/>
  <c r="D20" i="10"/>
  <c r="E20" i="10" s="1"/>
  <c r="C20" i="10"/>
  <c r="D19" i="10"/>
  <c r="E19" i="10" s="1"/>
  <c r="C19" i="10"/>
  <c r="D18" i="10"/>
  <c r="E18" i="10" s="1"/>
  <c r="C18" i="10"/>
  <c r="D17" i="10"/>
  <c r="C17" i="10"/>
  <c r="C27" i="10" s="1"/>
  <c r="B15" i="10"/>
  <c r="B28" i="10" s="1"/>
  <c r="B107" i="10" s="1"/>
  <c r="B111" i="10" s="1"/>
  <c r="D14" i="10"/>
  <c r="F14" i="10" s="1"/>
  <c r="C14" i="10"/>
  <c r="D13" i="10"/>
  <c r="E13" i="10" s="1"/>
  <c r="C13" i="10"/>
  <c r="D12" i="10"/>
  <c r="E12" i="10" s="1"/>
  <c r="C12" i="10"/>
  <c r="D11" i="10"/>
  <c r="E11" i="10" s="1"/>
  <c r="C11" i="10"/>
  <c r="D10" i="10"/>
  <c r="E10" i="10" s="1"/>
  <c r="C10" i="10"/>
  <c r="K9" i="10"/>
  <c r="J9" i="10"/>
  <c r="D9" i="10"/>
  <c r="D15" i="10" s="1"/>
  <c r="C9" i="10"/>
  <c r="C15" i="10" s="1"/>
  <c r="C28" i="10" s="1"/>
  <c r="K8" i="10"/>
  <c r="J8" i="10"/>
  <c r="K7" i="10"/>
  <c r="J7" i="10"/>
  <c r="K6" i="10"/>
  <c r="K17" i="10" s="1"/>
  <c r="J6" i="10"/>
  <c r="J17" i="10" s="1"/>
  <c r="H3" i="10"/>
  <c r="A2" i="10"/>
  <c r="C80" i="9"/>
  <c r="B80" i="9"/>
  <c r="D79" i="9"/>
  <c r="E79" i="9" s="1"/>
  <c r="C79" i="9"/>
  <c r="D78" i="9"/>
  <c r="E78" i="9" s="1"/>
  <c r="C78" i="9"/>
  <c r="D77" i="9"/>
  <c r="E77" i="9" s="1"/>
  <c r="C77" i="9"/>
  <c r="D76" i="9"/>
  <c r="E76" i="9" s="1"/>
  <c r="C76" i="9"/>
  <c r="D75" i="9"/>
  <c r="E75" i="9" s="1"/>
  <c r="C75" i="9"/>
  <c r="D74" i="9"/>
  <c r="E74" i="9" s="1"/>
  <c r="C74" i="9"/>
  <c r="D73" i="9"/>
  <c r="E73" i="9" s="1"/>
  <c r="C73" i="9"/>
  <c r="D72" i="9"/>
  <c r="E72" i="9" s="1"/>
  <c r="C72" i="9"/>
  <c r="D71" i="9"/>
  <c r="E71" i="9" s="1"/>
  <c r="C71" i="9"/>
  <c r="D70" i="9"/>
  <c r="E70" i="9" s="1"/>
  <c r="C70" i="9"/>
  <c r="D69" i="9"/>
  <c r="E69" i="9" s="1"/>
  <c r="C69" i="9"/>
  <c r="D68" i="9"/>
  <c r="E68" i="9" s="1"/>
  <c r="C68" i="9"/>
  <c r="D67" i="9"/>
  <c r="E67" i="9" s="1"/>
  <c r="C67" i="9"/>
  <c r="D66" i="9"/>
  <c r="E66" i="9" s="1"/>
  <c r="C66" i="9"/>
  <c r="D65" i="9"/>
  <c r="C65" i="9"/>
  <c r="D63" i="9"/>
  <c r="B63" i="9"/>
  <c r="E62" i="9"/>
  <c r="D62" i="9"/>
  <c r="F62" i="9" s="1"/>
  <c r="C62" i="9"/>
  <c r="C63" i="9" s="1"/>
  <c r="C60" i="9"/>
  <c r="B60" i="9"/>
  <c r="D58" i="9"/>
  <c r="E58" i="9" s="1"/>
  <c r="C58" i="9"/>
  <c r="F57" i="9"/>
  <c r="D57" i="9"/>
  <c r="E57" i="9" s="1"/>
  <c r="C57" i="9"/>
  <c r="D56" i="9"/>
  <c r="E56" i="9" s="1"/>
  <c r="C56" i="9"/>
  <c r="F55" i="9"/>
  <c r="D55" i="9"/>
  <c r="E55" i="9" s="1"/>
  <c r="C55" i="9"/>
  <c r="D54" i="9"/>
  <c r="E54" i="9" s="1"/>
  <c r="C54" i="9"/>
  <c r="F52" i="9"/>
  <c r="D52" i="9"/>
  <c r="E52" i="9" s="1"/>
  <c r="C52" i="9"/>
  <c r="D50" i="9"/>
  <c r="C50" i="9"/>
  <c r="B48" i="9"/>
  <c r="E47" i="9"/>
  <c r="D47" i="9"/>
  <c r="F47" i="9" s="1"/>
  <c r="C47" i="9"/>
  <c r="E46" i="9"/>
  <c r="D46" i="9"/>
  <c r="F46" i="9" s="1"/>
  <c r="C46" i="9"/>
  <c r="C48" i="9" s="1"/>
  <c r="B44" i="9"/>
  <c r="F38" i="9"/>
  <c r="D38" i="9"/>
  <c r="E38" i="9" s="1"/>
  <c r="C38" i="9"/>
  <c r="D37" i="9"/>
  <c r="E37" i="9" s="1"/>
  <c r="C37" i="9"/>
  <c r="F36" i="9"/>
  <c r="D36" i="9"/>
  <c r="E36" i="9" s="1"/>
  <c r="C36" i="9"/>
  <c r="D35" i="9"/>
  <c r="E35" i="9" s="1"/>
  <c r="C35" i="9"/>
  <c r="F34" i="9"/>
  <c r="D34" i="9"/>
  <c r="E34" i="9" s="1"/>
  <c r="C34" i="9"/>
  <c r="D33" i="9"/>
  <c r="E33" i="9" s="1"/>
  <c r="C33" i="9"/>
  <c r="F32" i="9"/>
  <c r="D32" i="9"/>
  <c r="E32" i="9" s="1"/>
  <c r="C32" i="9"/>
  <c r="D31" i="9"/>
  <c r="E31" i="9" s="1"/>
  <c r="C31" i="9"/>
  <c r="C27" i="9"/>
  <c r="B27" i="9"/>
  <c r="F26" i="9"/>
  <c r="D26" i="9"/>
  <c r="E26" i="9" s="1"/>
  <c r="C26" i="9"/>
  <c r="D25" i="9"/>
  <c r="E25" i="9" s="1"/>
  <c r="C25" i="9"/>
  <c r="F24" i="9"/>
  <c r="D24" i="9"/>
  <c r="E24" i="9" s="1"/>
  <c r="C24" i="9"/>
  <c r="D23" i="9"/>
  <c r="E23" i="9" s="1"/>
  <c r="C23" i="9"/>
  <c r="F21" i="9"/>
  <c r="D21" i="9"/>
  <c r="E21" i="9" s="1"/>
  <c r="C21" i="9"/>
  <c r="D20" i="9"/>
  <c r="E20" i="9" s="1"/>
  <c r="C20" i="9"/>
  <c r="F19" i="9"/>
  <c r="D19" i="9"/>
  <c r="E19" i="9" s="1"/>
  <c r="C19" i="9"/>
  <c r="D18" i="9"/>
  <c r="E18" i="9" s="1"/>
  <c r="C18" i="9"/>
  <c r="K17" i="9"/>
  <c r="D17" i="9"/>
  <c r="C17" i="9"/>
  <c r="D15" i="9"/>
  <c r="B15" i="9"/>
  <c r="B28" i="9" s="1"/>
  <c r="E14" i="9"/>
  <c r="D14" i="9"/>
  <c r="F14" i="9" s="1"/>
  <c r="C14" i="9"/>
  <c r="E13" i="9"/>
  <c r="D13" i="9"/>
  <c r="F13" i="9" s="1"/>
  <c r="C13" i="9"/>
  <c r="E12" i="9"/>
  <c r="D12" i="9"/>
  <c r="F12" i="9" s="1"/>
  <c r="C12" i="9"/>
  <c r="E11" i="9"/>
  <c r="D11" i="9"/>
  <c r="F11" i="9" s="1"/>
  <c r="C11" i="9"/>
  <c r="E10" i="9"/>
  <c r="D10" i="9"/>
  <c r="F10" i="9" s="1"/>
  <c r="C10" i="9"/>
  <c r="K9" i="9"/>
  <c r="J9" i="9"/>
  <c r="E9" i="9"/>
  <c r="D9" i="9"/>
  <c r="F9" i="9" s="1"/>
  <c r="C9" i="9"/>
  <c r="C15" i="9" s="1"/>
  <c r="C28" i="9" s="1"/>
  <c r="K8" i="9"/>
  <c r="J8" i="9"/>
  <c r="K7" i="9"/>
  <c r="J7" i="9"/>
  <c r="K6" i="9"/>
  <c r="J6" i="9"/>
  <c r="J17" i="9" s="1"/>
  <c r="A2" i="9"/>
  <c r="H3" i="9" s="1"/>
  <c r="F80" i="12" l="1"/>
  <c r="E80" i="12"/>
  <c r="D15" i="12"/>
  <c r="F9" i="12"/>
  <c r="F14" i="12"/>
  <c r="C27" i="12"/>
  <c r="C28" i="12" s="1"/>
  <c r="C107" i="12" s="1"/>
  <c r="C111" i="12" s="1"/>
  <c r="F27" i="12"/>
  <c r="C81" i="12"/>
  <c r="E46" i="12"/>
  <c r="E47" i="12"/>
  <c r="D48" i="12"/>
  <c r="E60" i="12"/>
  <c r="E62" i="12"/>
  <c r="D63" i="12"/>
  <c r="F65" i="12"/>
  <c r="E91" i="12"/>
  <c r="E92" i="12"/>
  <c r="E93" i="12"/>
  <c r="E94" i="12"/>
  <c r="D95" i="12"/>
  <c r="F98" i="12"/>
  <c r="F101" i="12" s="1"/>
  <c r="E103" i="12"/>
  <c r="E104" i="12"/>
  <c r="E105" i="12"/>
  <c r="D106" i="12"/>
  <c r="E109" i="12"/>
  <c r="D110" i="12"/>
  <c r="E9" i="11"/>
  <c r="E10" i="11"/>
  <c r="E11" i="11"/>
  <c r="E12" i="11"/>
  <c r="E13" i="11"/>
  <c r="E14" i="11"/>
  <c r="D15" i="11"/>
  <c r="F60" i="11"/>
  <c r="E60" i="11"/>
  <c r="C81" i="11"/>
  <c r="C107" i="11" s="1"/>
  <c r="C111" i="11" s="1"/>
  <c r="D27" i="11"/>
  <c r="E17" i="11"/>
  <c r="F80" i="11"/>
  <c r="E80" i="11"/>
  <c r="F18" i="11"/>
  <c r="F19" i="11"/>
  <c r="F20" i="11"/>
  <c r="F21" i="11"/>
  <c r="F23" i="11"/>
  <c r="F24" i="11"/>
  <c r="F25" i="11"/>
  <c r="F26" i="11"/>
  <c r="F31" i="11"/>
  <c r="F32" i="11"/>
  <c r="F33" i="11"/>
  <c r="F34" i="11"/>
  <c r="F35" i="11"/>
  <c r="F36" i="11"/>
  <c r="F37" i="11"/>
  <c r="F38" i="11"/>
  <c r="D48" i="11"/>
  <c r="F50" i="11"/>
  <c r="F52" i="11"/>
  <c r="F54" i="11"/>
  <c r="F55" i="11"/>
  <c r="F56" i="11"/>
  <c r="F57" i="11"/>
  <c r="F58" i="11"/>
  <c r="F63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F77" i="11"/>
  <c r="F78" i="11"/>
  <c r="F79" i="11"/>
  <c r="F95" i="11"/>
  <c r="F98" i="11"/>
  <c r="F101" i="11" s="1"/>
  <c r="F99" i="11"/>
  <c r="E104" i="11"/>
  <c r="E105" i="11"/>
  <c r="D106" i="11"/>
  <c r="E109" i="11"/>
  <c r="D110" i="11"/>
  <c r="E50" i="11"/>
  <c r="E65" i="11"/>
  <c r="E98" i="11"/>
  <c r="E15" i="10"/>
  <c r="F15" i="10"/>
  <c r="F9" i="10"/>
  <c r="F10" i="10"/>
  <c r="F11" i="10"/>
  <c r="F12" i="10"/>
  <c r="F13" i="10"/>
  <c r="D27" i="10"/>
  <c r="D28" i="10" s="1"/>
  <c r="E17" i="10"/>
  <c r="F60" i="10"/>
  <c r="E60" i="10"/>
  <c r="C81" i="10"/>
  <c r="C107" i="10"/>
  <c r="C111" i="10" s="1"/>
  <c r="E9" i="10"/>
  <c r="E14" i="10"/>
  <c r="F17" i="10"/>
  <c r="F18" i="10"/>
  <c r="F80" i="10"/>
  <c r="E80" i="10"/>
  <c r="F19" i="10"/>
  <c r="F20" i="10"/>
  <c r="F21" i="10"/>
  <c r="F23" i="10"/>
  <c r="F24" i="10"/>
  <c r="F25" i="10"/>
  <c r="F26" i="10"/>
  <c r="F31" i="10"/>
  <c r="F32" i="10"/>
  <c r="F33" i="10"/>
  <c r="F34" i="10"/>
  <c r="F35" i="10"/>
  <c r="F36" i="10"/>
  <c r="F37" i="10"/>
  <c r="F38" i="10"/>
  <c r="D48" i="10"/>
  <c r="D81" i="10" s="1"/>
  <c r="F50" i="10"/>
  <c r="F52" i="10"/>
  <c r="F54" i="10"/>
  <c r="F55" i="10"/>
  <c r="F56" i="10"/>
  <c r="F57" i="10"/>
  <c r="F58" i="10"/>
  <c r="F63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95" i="10"/>
  <c r="F98" i="10"/>
  <c r="F101" i="10" s="1"/>
  <c r="F99" i="10"/>
  <c r="E104" i="10"/>
  <c r="E105" i="10"/>
  <c r="D106" i="10"/>
  <c r="E109" i="10"/>
  <c r="D110" i="10"/>
  <c r="E50" i="10"/>
  <c r="E65" i="10"/>
  <c r="E98" i="10"/>
  <c r="F15" i="9"/>
  <c r="D27" i="9"/>
  <c r="E17" i="9"/>
  <c r="D60" i="9"/>
  <c r="E50" i="9"/>
  <c r="B81" i="9"/>
  <c r="F63" i="9"/>
  <c r="D80" i="9"/>
  <c r="E65" i="9"/>
  <c r="F65" i="9"/>
  <c r="C81" i="9"/>
  <c r="E15" i="9"/>
  <c r="F17" i="9"/>
  <c r="F18" i="9"/>
  <c r="F20" i="9"/>
  <c r="F23" i="9"/>
  <c r="F25" i="9"/>
  <c r="D28" i="9"/>
  <c r="F31" i="9"/>
  <c r="F33" i="9"/>
  <c r="F35" i="9"/>
  <c r="F37" i="9"/>
  <c r="D48" i="9"/>
  <c r="F50" i="9"/>
  <c r="F54" i="9"/>
  <c r="F56" i="9"/>
  <c r="F58" i="9"/>
  <c r="E63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E95" i="12" l="1"/>
  <c r="F95" i="12"/>
  <c r="E63" i="12"/>
  <c r="F63" i="12"/>
  <c r="E110" i="12"/>
  <c r="F110" i="12"/>
  <c r="E106" i="12"/>
  <c r="F106" i="12"/>
  <c r="E48" i="12"/>
  <c r="F48" i="12"/>
  <c r="D28" i="12"/>
  <c r="F15" i="12"/>
  <c r="E15" i="12"/>
  <c r="D81" i="12"/>
  <c r="E110" i="11"/>
  <c r="F110" i="11"/>
  <c r="E106" i="11"/>
  <c r="F106" i="11"/>
  <c r="F27" i="11"/>
  <c r="E27" i="11"/>
  <c r="E15" i="11"/>
  <c r="D28" i="11"/>
  <c r="F15" i="11"/>
  <c r="E48" i="11"/>
  <c r="F48" i="11"/>
  <c r="D81" i="11"/>
  <c r="D107" i="10"/>
  <c r="E28" i="10"/>
  <c r="F28" i="10"/>
  <c r="E81" i="10"/>
  <c r="F81" i="10"/>
  <c r="E110" i="10"/>
  <c r="F110" i="10"/>
  <c r="E106" i="10"/>
  <c r="F106" i="10"/>
  <c r="E48" i="10"/>
  <c r="F48" i="10"/>
  <c r="F27" i="10"/>
  <c r="E27" i="10"/>
  <c r="E48" i="9"/>
  <c r="F48" i="9"/>
  <c r="E28" i="9"/>
  <c r="F28" i="9"/>
  <c r="F80" i="9"/>
  <c r="D81" i="9"/>
  <c r="E80" i="9"/>
  <c r="F60" i="9"/>
  <c r="E60" i="9"/>
  <c r="F27" i="9"/>
  <c r="E27" i="9"/>
  <c r="E81" i="12" l="1"/>
  <c r="F81" i="12"/>
  <c r="D107" i="12"/>
  <c r="F28" i="12"/>
  <c r="E28" i="12"/>
  <c r="E81" i="11"/>
  <c r="F81" i="11"/>
  <c r="D107" i="11"/>
  <c r="E28" i="11"/>
  <c r="F28" i="11"/>
  <c r="D111" i="10"/>
  <c r="F107" i="10"/>
  <c r="E107" i="10"/>
  <c r="E81" i="9"/>
  <c r="F81" i="9"/>
  <c r="D111" i="12" l="1"/>
  <c r="F107" i="12"/>
  <c r="E107" i="12"/>
  <c r="D111" i="11"/>
  <c r="F107" i="11"/>
  <c r="E107" i="11"/>
  <c r="F111" i="10"/>
  <c r="E111" i="10"/>
  <c r="F111" i="12" l="1"/>
  <c r="E111" i="12"/>
  <c r="F111" i="11"/>
  <c r="E111" i="11"/>
</calcChain>
</file>

<file path=xl/sharedStrings.xml><?xml version="1.0" encoding="utf-8"?>
<sst xmlns="http://schemas.openxmlformats.org/spreadsheetml/2006/main" count="2121" uniqueCount="114">
  <si>
    <t>ยอดรายรับของกรุงเทพมหานคร</t>
  </si>
  <si>
    <t>รายละเอียดรายได้เบ็ดเตล็ดอื่นๆ</t>
  </si>
  <si>
    <t>ประเภทของรายรับ</t>
  </si>
  <si>
    <t>ประมาณการ</t>
  </si>
  <si>
    <t>เดือนนี้</t>
  </si>
  <si>
    <t>ตั้งแต่ต้นปี</t>
  </si>
  <si>
    <t>+</t>
  </si>
  <si>
    <t>สูงกว่าประมาณการ</t>
  </si>
  <si>
    <t>ปี 2562</t>
  </si>
  <si>
    <t>-</t>
  </si>
  <si>
    <t>ต่ำกว่าประมาณการ</t>
  </si>
  <si>
    <t>ลำดับที่</t>
  </si>
  <si>
    <t>รายการ</t>
  </si>
  <si>
    <t xml:space="preserve"> ก.  รายได้ประจำ</t>
  </si>
  <si>
    <t>เบ็ดเตล็ด</t>
  </si>
  <si>
    <t xml:space="preserve">  1. ภาษีอากร</t>
  </si>
  <si>
    <t>ชดใช้ค่าเสียหาย</t>
  </si>
  <si>
    <t xml:space="preserve">      กรุงเทพมหานครจัดเก็บเอง</t>
  </si>
  <si>
    <t>ขายของเก่า</t>
  </si>
  <si>
    <t xml:space="preserve">  -   ภาษีบำรุงท้องที่</t>
  </si>
  <si>
    <t>ปรับเกินสัญญา</t>
  </si>
  <si>
    <t xml:space="preserve">  -   ภาษีโรงเรือนและที่ดิน</t>
  </si>
  <si>
    <t xml:space="preserve">  -   ภาษีป้าย</t>
  </si>
  <si>
    <t xml:space="preserve">  -   อากรการฆ่าสัตว์</t>
  </si>
  <si>
    <t xml:space="preserve">  -   ภาษีบำรุงกรุงเทพมหานครสำหรับน้ำมันฯ</t>
  </si>
  <si>
    <t xml:space="preserve">  -   ภาษีการพนัน</t>
  </si>
  <si>
    <t xml:space="preserve"> รวมภาษีอากรที่กรุงเทพมหานครจัดเก็บเอง </t>
  </si>
  <si>
    <t xml:space="preserve">      ส่วนราชการอื่นจัดเก็บให้</t>
  </si>
  <si>
    <t xml:space="preserve">  -   ภาษีมูลค่าเพิ่ม</t>
  </si>
  <si>
    <t>รวมทั้งสิ้น</t>
  </si>
  <si>
    <t xml:space="preserve">  -   ภาษีและค่าธรรมเนียมรถยนต์</t>
  </si>
  <si>
    <t xml:space="preserve">  -   ภาษีสุรา</t>
  </si>
  <si>
    <t xml:space="preserve">  -   ภาษีสรรพสามิต</t>
  </si>
  <si>
    <t xml:space="preserve">  -   ค่าธรรมเนียมการจดทะเบียนสิทธิ</t>
  </si>
  <si>
    <t xml:space="preserve">        และนิติกรรมเกี่ยวกับอสังหาริมทรัพย์</t>
  </si>
  <si>
    <t xml:space="preserve">  -   ภาษีธุรกิจเฉพาะ</t>
  </si>
  <si>
    <t xml:space="preserve">  -   ค่าธรรมเนียมใบอนุญาตขายสุรา</t>
  </si>
  <si>
    <t xml:space="preserve">  -   ค่าธรรมเนียมใบอนุญาตเล่นการพนัน</t>
  </si>
  <si>
    <t xml:space="preserve">  -   ค่าปรับผู้ละเมิดกฎหมายจราจร</t>
  </si>
  <si>
    <t>รวมรายได้ที่ส่วนราชการอื่นจัดเก็บให้</t>
  </si>
  <si>
    <t>รวมภาษีอากร</t>
  </si>
  <si>
    <t xml:space="preserve"> 2. ค่าธรรมเนียม  ค่าใบอนุญาต  ค่าปรับ  และค่าบริการ</t>
  </si>
  <si>
    <t>ค่าธรรมเนียม</t>
  </si>
  <si>
    <t xml:space="preserve">  -   ค่าธรรมเนียมเก็บขนมูลฝอย</t>
  </si>
  <si>
    <t xml:space="preserve">  -   ค่าธรรมเนียมขนถ่ายสิ่งปฎิกูล</t>
  </si>
  <si>
    <t xml:space="preserve">  -   ค่าธรรมเนียมตามกฎหมายควบคุมอาคาร</t>
  </si>
  <si>
    <t xml:space="preserve">  -   ค่าธรรมเนียมการจอดยานยนต์</t>
  </si>
  <si>
    <t xml:space="preserve">  -   ค่าธรรมเนียมใบอนุญาตติดตั้งป้ายโฆษณา</t>
  </si>
  <si>
    <t xml:space="preserve">  -   ค่าธรรมเนียมบัตรประจำตัวประชาชน</t>
  </si>
  <si>
    <t xml:space="preserve">  -   ค่าธรรมเนียมการจดทะเบียนพาณิชย์</t>
  </si>
  <si>
    <t xml:space="preserve">  -   ค่าธรรมเนียมขนถ่ายสิ่งปฎิกูลประเภทไขมัน</t>
  </si>
  <si>
    <t>-  2  -</t>
  </si>
  <si>
    <t xml:space="preserve"> ต่ำกว่าประมาณการ</t>
  </si>
  <si>
    <t xml:space="preserve">  -   ค่าธรรมเนียมใบอนุญาตประกอบกิจการหอพัก</t>
  </si>
  <si>
    <t xml:space="preserve">  -   ค่าธรรมเนียมใบอนุญาตผู้จัดการหอพัก</t>
  </si>
  <si>
    <t xml:space="preserve">รวมค่าธรรมเนียม </t>
  </si>
  <si>
    <t xml:space="preserve"> ค่าใบอนุญาต</t>
  </si>
  <si>
    <t xml:space="preserve">  -   ดำเนินกิจการที่เป็น  อันตรายต่อสุขภาพ</t>
  </si>
  <si>
    <t xml:space="preserve">       ในลักษณะที่เป็นการค้า</t>
  </si>
  <si>
    <t xml:space="preserve">  -   จัดตั้งสถานที่จำหน่ายอาหาร</t>
  </si>
  <si>
    <t xml:space="preserve">       และสถานที่สะสมอาหาร                                 </t>
  </si>
  <si>
    <t xml:space="preserve">  -   การโฆษณา</t>
  </si>
  <si>
    <t xml:space="preserve">  -   ตลาดเอกชน</t>
  </si>
  <si>
    <t xml:space="preserve">  -   สุสานและฌาปนสถาน</t>
  </si>
  <si>
    <t xml:space="preserve">  -   จำหน่ายสินค้าในที่หรือทางสาธารณะ</t>
  </si>
  <si>
    <t xml:space="preserve">  -   ออกหนังสือรับรองการแจ้งการจัดตั้งสถานที่</t>
  </si>
  <si>
    <t xml:space="preserve">       สถานที่จำหน่ายอาหารและสะสมอาหาร</t>
  </si>
  <si>
    <t>รวมค่าใบอนุญาต</t>
  </si>
  <si>
    <t xml:space="preserve"> ค่าปรับ</t>
  </si>
  <si>
    <t xml:space="preserve">  -   ค่าปรับผู้ละเมิดกฎหมาย</t>
  </si>
  <si>
    <t>รวมค่าปรับ</t>
  </si>
  <si>
    <t xml:space="preserve"> ค่าบริการ</t>
  </si>
  <si>
    <t xml:space="preserve">  -   การออกแบบ</t>
  </si>
  <si>
    <t xml:space="preserve">  -   การคัดสำเนา  หรือถ่ายเอกสาร</t>
  </si>
  <si>
    <t xml:space="preserve">  -   การพ่นหมอกกำจัดยุง</t>
  </si>
  <si>
    <t xml:space="preserve">  -   การบริการเลี้ยงเด็กกลางวัน</t>
  </si>
  <si>
    <t xml:space="preserve">  -   การทำการต่างๆ ในที่สาธารณะ</t>
  </si>
  <si>
    <t xml:space="preserve">  -   การขอใช้สถานที่</t>
  </si>
  <si>
    <t xml:space="preserve">  -   การยืมใช้พัสดุ</t>
  </si>
  <si>
    <t xml:space="preserve">  -   การทำความสะอาด</t>
  </si>
  <si>
    <t xml:space="preserve">  -   การทดสอบคุณภาพวัสดุก่อสร้าง</t>
  </si>
  <si>
    <t xml:space="preserve">  -   การตรวจวิเคราะห์น้ำ</t>
  </si>
  <si>
    <t xml:space="preserve">  -   การบริการตัดและขุดต้นไม้</t>
  </si>
  <si>
    <t xml:space="preserve">  -   การบริการเกี่ยวกับเศษวัสดุก่อสร้าง</t>
  </si>
  <si>
    <t xml:space="preserve">  -   ค่าบริการระบบขนส่งมวลชนของ กทม. (BTS)</t>
  </si>
  <si>
    <t xml:space="preserve">  -   ค่าบริการรถโดยสารประจำทางด่วนพิเศษ (BRT)</t>
  </si>
  <si>
    <t xml:space="preserve">  -   การพิมพ์  รับถ่ายแบบ  หรือแผนที่</t>
  </si>
  <si>
    <t>รวมค่าบริการ</t>
  </si>
  <si>
    <t>รวมค่าธรรมเนียม   ค่าใบอนุญาต ค่าปรับและค่าบริการ</t>
  </si>
  <si>
    <t>-  3  -</t>
  </si>
  <si>
    <t xml:space="preserve"> 3. รายได้จากทรัพย์สิน</t>
  </si>
  <si>
    <t xml:space="preserve">  -   ค่าเช่าอาคารสถานที่</t>
  </si>
  <si>
    <t xml:space="preserve">  -   ค่าเช่าที่ดิน</t>
  </si>
  <si>
    <t xml:space="preserve">  -   ค่าดอกเบี้ยเงินฝากธนาคารและพันธบัตรของรัฐบาล</t>
  </si>
  <si>
    <t xml:space="preserve">  -   เงินปันผลจากโรงพิมพ์อาสารักษาดินแดน</t>
  </si>
  <si>
    <t>รวมรายได้จากทรัพย์สิน</t>
  </si>
  <si>
    <t xml:space="preserve"> 4. รายได้จากการสาธารณูปโภค</t>
  </si>
  <si>
    <t xml:space="preserve">     การพาณิชย์และกิจกรรมอื่นๆ</t>
  </si>
  <si>
    <t xml:space="preserve">  -   สถานธนานุบาล</t>
  </si>
  <si>
    <t xml:space="preserve">  -   สำนักงานตลาด</t>
  </si>
  <si>
    <t xml:space="preserve">    รวมรายได้จากการสาธารณูปโภค</t>
  </si>
  <si>
    <t xml:space="preserve">    การพาณิชย์และกิจกรรมอื่นๆ</t>
  </si>
  <si>
    <t xml:space="preserve"> 5. รายได้เบ็ดเตล็ด</t>
  </si>
  <si>
    <t xml:space="preserve">  -   เงินเหลือจ่ายปีเก่าส่งคืน</t>
  </si>
  <si>
    <t xml:space="preserve">  -   ค่าขายแบบประกวดราคา</t>
  </si>
  <si>
    <t xml:space="preserve">  -   ค่าเบ็ดเตล็ดอื่นๆ</t>
  </si>
  <si>
    <t xml:space="preserve">                 รวมรายได้เบ็ดเตล็ด</t>
  </si>
  <si>
    <t xml:space="preserve">                 รวมรายได้ประจำ</t>
  </si>
  <si>
    <t xml:space="preserve"> ข. รายได้พิเศษ</t>
  </si>
  <si>
    <t xml:space="preserve">       เงินสะสมจ่ายขาด</t>
  </si>
  <si>
    <t xml:space="preserve">                 รวมรายได้พิเศษ</t>
  </si>
  <si>
    <t xml:space="preserve">                 รวมรายรับทั้งสิ้น</t>
  </si>
  <si>
    <t>ที่มา : กองบัญชี สำนักการคลัง กรุงเทพมหานคร</t>
  </si>
  <si>
    <t xml:space="preserve">  -   ดำเนินกิจการที่เป็นอันตรายต่อสุขภาพ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</si>
</sst>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9" formatCode="ดดดด\ bbbb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4"/>
      <name val="Angsana New"/>
      <family val="1"/>
    </font>
    <font>
      <sz val="16"/>
      <color indexed="8"/>
      <name val="Angsana New"/>
      <family val="1"/>
    </font>
    <font>
      <sz val="14"/>
      <color indexed="8"/>
      <name val="Angsana New"/>
      <family val="1"/>
    </font>
    <font>
      <b/>
      <sz val="14"/>
      <color indexed="8"/>
      <name val="Angsana New"/>
      <family val="1"/>
    </font>
    <font>
      <b/>
      <sz val="16"/>
      <color indexed="8"/>
      <name val="Angsana New"/>
      <family val="1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21">
    <xf numFmtId="0" fontId="0" fillId="0" borderId="0" xfId="0"/>
    <xf numFmtId="0" fontId="1" fillId="0" borderId="0" xfId="1"/>
    <xf numFmtId="39" fontId="3" fillId="2" borderId="0" xfId="2" applyNumberFormat="1" applyFont="1" applyFill="1" applyBorder="1"/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2" xfId="1" applyFont="1" applyBorder="1" applyAlignment="1">
      <alignment horizontal="center"/>
    </xf>
    <xf numFmtId="43" fontId="4" fillId="2" borderId="4" xfId="2" applyFont="1" applyFill="1" applyBorder="1" applyAlignment="1">
      <alignment horizontal="center"/>
    </xf>
    <xf numFmtId="43" fontId="4" fillId="0" borderId="4" xfId="2" applyFont="1" applyBorder="1" applyAlignment="1">
      <alignment horizontal="center"/>
    </xf>
    <xf numFmtId="43" fontId="4" fillId="0" borderId="1" xfId="2" applyFont="1" applyBorder="1"/>
    <xf numFmtId="43" fontId="4" fillId="0" borderId="1" xfId="2" applyFont="1" applyBorder="1" applyAlignment="1">
      <alignment horizontal="center"/>
    </xf>
    <xf numFmtId="43" fontId="5" fillId="0" borderId="0" xfId="2" applyFont="1"/>
    <xf numFmtId="39" fontId="4" fillId="0" borderId="1" xfId="2" applyNumberFormat="1" applyFont="1" applyBorder="1"/>
    <xf numFmtId="43" fontId="4" fillId="0" borderId="3" xfId="2" applyFont="1" applyBorder="1"/>
    <xf numFmtId="43" fontId="4" fillId="0" borderId="3" xfId="2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39" fontId="4" fillId="0" borderId="3" xfId="2" applyNumberFormat="1" applyFont="1" applyBorder="1"/>
    <xf numFmtId="0" fontId="6" fillId="0" borderId="0" xfId="1" applyFont="1"/>
    <xf numFmtId="43" fontId="4" fillId="0" borderId="2" xfId="2" applyFont="1" applyBorder="1"/>
    <xf numFmtId="43" fontId="7" fillId="0" borderId="3" xfId="2" applyFont="1" applyBorder="1"/>
    <xf numFmtId="43" fontId="4" fillId="0" borderId="4" xfId="2" applyFont="1" applyBorder="1"/>
    <xf numFmtId="43" fontId="8" fillId="0" borderId="3" xfId="2" applyFont="1" applyBorder="1"/>
    <xf numFmtId="43" fontId="7" fillId="0" borderId="5" xfId="2" applyFont="1" applyBorder="1"/>
    <xf numFmtId="43" fontId="4" fillId="0" borderId="6" xfId="2" applyFont="1" applyBorder="1" applyAlignment="1">
      <alignment horizontal="center"/>
    </xf>
    <xf numFmtId="39" fontId="4" fillId="0" borderId="6" xfId="2" applyNumberFormat="1" applyFont="1" applyBorder="1"/>
    <xf numFmtId="43" fontId="7" fillId="0" borderId="3" xfId="2" applyFont="1" applyBorder="1" applyAlignment="1">
      <alignment horizontal="center"/>
    </xf>
    <xf numFmtId="43" fontId="8" fillId="0" borderId="7" xfId="2" applyFont="1" applyBorder="1"/>
    <xf numFmtId="43" fontId="4" fillId="0" borderId="0" xfId="2" applyFont="1" applyBorder="1"/>
    <xf numFmtId="43" fontId="4" fillId="0" borderId="5" xfId="2" applyFont="1" applyBorder="1"/>
    <xf numFmtId="43" fontId="8" fillId="0" borderId="4" xfId="2" applyFont="1" applyBorder="1"/>
    <xf numFmtId="43" fontId="4" fillId="0" borderId="2" xfId="2" applyFont="1" applyBorder="1" applyAlignment="1">
      <alignment horizontal="center"/>
    </xf>
    <xf numFmtId="43" fontId="4" fillId="0" borderId="0" xfId="1" applyNumberFormat="1" applyFont="1"/>
    <xf numFmtId="43" fontId="4" fillId="0" borderId="0" xfId="2" applyFont="1" applyBorder="1" applyAlignment="1">
      <alignment horizontal="center"/>
    </xf>
    <xf numFmtId="0" fontId="4" fillId="0" borderId="1" xfId="1" applyFont="1" applyBorder="1"/>
    <xf numFmtId="0" fontId="4" fillId="0" borderId="3" xfId="1" applyFont="1" applyBorder="1"/>
    <xf numFmtId="0" fontId="4" fillId="0" borderId="4" xfId="1" applyFont="1" applyBorder="1"/>
    <xf numFmtId="43" fontId="7" fillId="0" borderId="1" xfId="2" applyFont="1" applyBorder="1"/>
    <xf numFmtId="43" fontId="7" fillId="0" borderId="1" xfId="2" applyFont="1" applyBorder="1" applyAlignment="1">
      <alignment horizontal="center"/>
    </xf>
    <xf numFmtId="0" fontId="4" fillId="0" borderId="2" xfId="1" applyFont="1" applyBorder="1"/>
    <xf numFmtId="43" fontId="5" fillId="0" borderId="0" xfId="1" applyNumberFormat="1" applyFont="1"/>
    <xf numFmtId="0" fontId="4" fillId="0" borderId="0" xfId="1" applyFont="1" applyAlignment="1">
      <alignment horizontal="right"/>
    </xf>
    <xf numFmtId="16" fontId="4" fillId="2" borderId="4" xfId="2" applyNumberFormat="1" applyFont="1" applyFill="1" applyBorder="1" applyAlignment="1">
      <alignment horizontal="center"/>
    </xf>
    <xf numFmtId="43" fontId="8" fillId="0" borderId="2" xfId="2" applyFont="1" applyBorder="1"/>
    <xf numFmtId="43" fontId="5" fillId="0" borderId="0" xfId="2" applyFont="1" applyBorder="1"/>
    <xf numFmtId="0" fontId="6" fillId="0" borderId="0" xfId="1" applyFont="1" applyBorder="1"/>
    <xf numFmtId="0" fontId="5" fillId="0" borderId="0" xfId="1" applyFont="1" applyBorder="1"/>
    <xf numFmtId="0" fontId="5" fillId="0" borderId="3" xfId="1" applyFont="1" applyBorder="1"/>
    <xf numFmtId="43" fontId="7" fillId="0" borderId="2" xfId="2" applyFont="1" applyBorder="1" applyAlignment="1">
      <alignment horizontal="center"/>
    </xf>
    <xf numFmtId="0" fontId="7" fillId="0" borderId="3" xfId="1" applyFont="1" applyBorder="1"/>
    <xf numFmtId="0" fontId="7" fillId="0" borderId="2" xfId="1" applyFont="1" applyBorder="1"/>
    <xf numFmtId="0" fontId="4" fillId="0" borderId="0" xfId="1" applyFont="1" applyAlignment="1">
      <alignment horizontal="center" vertical="center" shrinkToFit="1"/>
    </xf>
    <xf numFmtId="189" fontId="4" fillId="0" borderId="0" xfId="1" applyNumberFormat="1" applyFont="1" applyAlignment="1">
      <alignment horizontal="center" vertical="center" shrinkToFit="1"/>
    </xf>
    <xf numFmtId="43" fontId="4" fillId="0" borderId="0" xfId="2" applyFont="1" applyBorder="1" applyAlignment="1">
      <alignment horizontal="left"/>
    </xf>
    <xf numFmtId="0" fontId="5" fillId="0" borderId="0" xfId="0" applyFont="1"/>
    <xf numFmtId="189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1" fillId="0" borderId="0" xfId="1"/>
    <xf numFmtId="39" fontId="3" fillId="2" borderId="0" xfId="2" applyNumberFormat="1" applyFont="1" applyFill="1" applyBorder="1"/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2" xfId="1" applyFont="1" applyBorder="1" applyAlignment="1">
      <alignment horizontal="center"/>
    </xf>
    <xf numFmtId="43" fontId="4" fillId="2" borderId="4" xfId="2" applyFont="1" applyFill="1" applyBorder="1" applyAlignment="1">
      <alignment horizontal="center"/>
    </xf>
    <xf numFmtId="43" fontId="4" fillId="0" borderId="4" xfId="2" applyFont="1" applyBorder="1" applyAlignment="1">
      <alignment horizontal="center"/>
    </xf>
    <xf numFmtId="43" fontId="4" fillId="0" borderId="1" xfId="2" applyFont="1" applyBorder="1"/>
    <xf numFmtId="43" fontId="4" fillId="0" borderId="1" xfId="2" applyFont="1" applyBorder="1" applyAlignment="1">
      <alignment horizontal="center"/>
    </xf>
    <xf numFmtId="43" fontId="5" fillId="0" borderId="0" xfId="2" applyFont="1"/>
    <xf numFmtId="39" fontId="4" fillId="0" borderId="1" xfId="2" applyNumberFormat="1" applyFont="1" applyBorder="1"/>
    <xf numFmtId="43" fontId="4" fillId="0" borderId="3" xfId="2" applyFont="1" applyBorder="1"/>
    <xf numFmtId="43" fontId="4" fillId="0" borderId="3" xfId="2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39" fontId="4" fillId="0" borderId="3" xfId="2" applyNumberFormat="1" applyFont="1" applyBorder="1"/>
    <xf numFmtId="0" fontId="6" fillId="0" borderId="0" xfId="1" applyFont="1"/>
    <xf numFmtId="43" fontId="4" fillId="0" borderId="2" xfId="2" applyFont="1" applyBorder="1"/>
    <xf numFmtId="43" fontId="7" fillId="0" borderId="3" xfId="2" applyFont="1" applyBorder="1"/>
    <xf numFmtId="43" fontId="4" fillId="0" borderId="4" xfId="2" applyFont="1" applyBorder="1"/>
    <xf numFmtId="43" fontId="8" fillId="0" borderId="3" xfId="2" applyFont="1" applyBorder="1"/>
    <xf numFmtId="43" fontId="7" fillId="0" borderId="5" xfId="2" applyFont="1" applyBorder="1"/>
    <xf numFmtId="43" fontId="4" fillId="0" borderId="6" xfId="2" applyFont="1" applyBorder="1" applyAlignment="1">
      <alignment horizontal="center"/>
    </xf>
    <xf numFmtId="39" fontId="4" fillId="0" borderId="6" xfId="2" applyNumberFormat="1" applyFont="1" applyBorder="1"/>
    <xf numFmtId="43" fontId="7" fillId="0" borderId="3" xfId="2" applyFont="1" applyBorder="1" applyAlignment="1">
      <alignment horizontal="center"/>
    </xf>
    <xf numFmtId="43" fontId="8" fillId="0" borderId="7" xfId="2" applyFont="1" applyBorder="1"/>
    <xf numFmtId="43" fontId="4" fillId="0" borderId="0" xfId="2" applyFont="1" applyBorder="1"/>
    <xf numFmtId="43" fontId="4" fillId="0" borderId="5" xfId="2" applyFont="1" applyBorder="1"/>
    <xf numFmtId="43" fontId="8" fillId="0" borderId="4" xfId="2" applyFont="1" applyBorder="1"/>
    <xf numFmtId="43" fontId="4" fillId="0" borderId="2" xfId="2" applyFont="1" applyBorder="1" applyAlignment="1">
      <alignment horizontal="center"/>
    </xf>
    <xf numFmtId="43" fontId="4" fillId="0" borderId="0" xfId="1" applyNumberFormat="1" applyFont="1"/>
    <xf numFmtId="43" fontId="4" fillId="0" borderId="0" xfId="2" applyFont="1" applyBorder="1" applyAlignment="1">
      <alignment horizontal="center"/>
    </xf>
    <xf numFmtId="0" fontId="4" fillId="0" borderId="1" xfId="1" applyFont="1" applyBorder="1"/>
    <xf numFmtId="0" fontId="4" fillId="0" borderId="3" xfId="1" applyFont="1" applyBorder="1"/>
    <xf numFmtId="0" fontId="4" fillId="0" borderId="4" xfId="1" applyFont="1" applyBorder="1"/>
    <xf numFmtId="43" fontId="7" fillId="0" borderId="1" xfId="2" applyFont="1" applyBorder="1"/>
    <xf numFmtId="43" fontId="7" fillId="0" borderId="1" xfId="2" applyFont="1" applyBorder="1" applyAlignment="1">
      <alignment horizontal="center"/>
    </xf>
    <xf numFmtId="0" fontId="4" fillId="0" borderId="2" xfId="1" applyFont="1" applyBorder="1"/>
    <xf numFmtId="43" fontId="5" fillId="0" borderId="0" xfId="1" applyNumberFormat="1" applyFont="1"/>
    <xf numFmtId="0" fontId="4" fillId="0" borderId="0" xfId="1" applyFont="1" applyAlignment="1">
      <alignment horizontal="right"/>
    </xf>
    <xf numFmtId="16" fontId="4" fillId="2" borderId="4" xfId="2" applyNumberFormat="1" applyFont="1" applyFill="1" applyBorder="1" applyAlignment="1">
      <alignment horizontal="center"/>
    </xf>
    <xf numFmtId="43" fontId="8" fillId="0" borderId="2" xfId="2" applyFont="1" applyBorder="1"/>
    <xf numFmtId="43" fontId="5" fillId="0" borderId="0" xfId="2" applyFont="1" applyBorder="1"/>
    <xf numFmtId="0" fontId="6" fillId="0" borderId="0" xfId="1" applyFont="1" applyBorder="1"/>
    <xf numFmtId="0" fontId="5" fillId="0" borderId="0" xfId="1" applyFont="1" applyBorder="1"/>
    <xf numFmtId="0" fontId="5" fillId="0" borderId="3" xfId="1" applyFont="1" applyBorder="1"/>
    <xf numFmtId="43" fontId="7" fillId="0" borderId="2" xfId="2" applyFont="1" applyBorder="1" applyAlignment="1">
      <alignment horizontal="center"/>
    </xf>
    <xf numFmtId="0" fontId="7" fillId="0" borderId="3" xfId="1" applyFont="1" applyBorder="1"/>
    <xf numFmtId="0" fontId="7" fillId="0" borderId="2" xfId="1" applyFont="1" applyBorder="1"/>
    <xf numFmtId="0" fontId="1" fillId="0" borderId="0" xfId="1"/>
    <xf numFmtId="39" fontId="3" fillId="2" borderId="0" xfId="2" applyNumberFormat="1" applyFont="1" applyFill="1" applyBorder="1"/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2" xfId="1" applyFont="1" applyBorder="1" applyAlignment="1">
      <alignment horizontal="center"/>
    </xf>
    <xf numFmtId="43" fontId="4" fillId="2" borderId="4" xfId="2" applyFont="1" applyFill="1" applyBorder="1" applyAlignment="1">
      <alignment horizontal="center"/>
    </xf>
    <xf numFmtId="43" fontId="4" fillId="0" borderId="4" xfId="2" applyFont="1" applyBorder="1" applyAlignment="1">
      <alignment horizontal="center"/>
    </xf>
    <xf numFmtId="43" fontId="4" fillId="0" borderId="1" xfId="2" applyFont="1" applyBorder="1"/>
    <xf numFmtId="43" fontId="4" fillId="0" borderId="1" xfId="2" applyFont="1" applyBorder="1" applyAlignment="1">
      <alignment horizontal="center"/>
    </xf>
    <xf numFmtId="43" fontId="5" fillId="0" borderId="0" xfId="2" applyFont="1"/>
    <xf numFmtId="39" fontId="4" fillId="0" borderId="1" xfId="2" applyNumberFormat="1" applyFont="1" applyBorder="1"/>
    <xf numFmtId="43" fontId="4" fillId="0" borderId="3" xfId="2" applyFont="1" applyBorder="1"/>
    <xf numFmtId="43" fontId="4" fillId="0" borderId="3" xfId="2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39" fontId="4" fillId="0" borderId="3" xfId="2" applyNumberFormat="1" applyFont="1" applyBorder="1"/>
    <xf numFmtId="0" fontId="6" fillId="0" borderId="0" xfId="1" applyFont="1"/>
    <xf numFmtId="43" fontId="4" fillId="0" borderId="2" xfId="2" applyFont="1" applyBorder="1"/>
    <xf numFmtId="43" fontId="7" fillId="0" borderId="3" xfId="2" applyFont="1" applyBorder="1"/>
    <xf numFmtId="43" fontId="4" fillId="0" borderId="4" xfId="2" applyFont="1" applyBorder="1"/>
    <xf numFmtId="43" fontId="8" fillId="0" borderId="3" xfId="2" applyFont="1" applyBorder="1"/>
    <xf numFmtId="43" fontId="7" fillId="0" borderId="5" xfId="2" applyFont="1" applyBorder="1"/>
    <xf numFmtId="43" fontId="4" fillId="0" borderId="6" xfId="2" applyFont="1" applyBorder="1" applyAlignment="1">
      <alignment horizontal="center"/>
    </xf>
    <xf numFmtId="39" fontId="4" fillId="0" borderId="6" xfId="2" applyNumberFormat="1" applyFont="1" applyBorder="1"/>
    <xf numFmtId="43" fontId="7" fillId="0" borderId="3" xfId="2" applyFont="1" applyBorder="1" applyAlignment="1">
      <alignment horizontal="center"/>
    </xf>
    <xf numFmtId="43" fontId="8" fillId="0" borderId="7" xfId="2" applyFont="1" applyBorder="1"/>
    <xf numFmtId="43" fontId="4" fillId="0" borderId="0" xfId="2" applyFont="1" applyBorder="1"/>
    <xf numFmtId="43" fontId="4" fillId="0" borderId="5" xfId="2" applyFont="1" applyBorder="1"/>
    <xf numFmtId="43" fontId="8" fillId="0" borderId="4" xfId="2" applyFont="1" applyBorder="1"/>
    <xf numFmtId="43" fontId="4" fillId="0" borderId="2" xfId="2" applyFont="1" applyBorder="1" applyAlignment="1">
      <alignment horizontal="center"/>
    </xf>
    <xf numFmtId="43" fontId="4" fillId="0" borderId="0" xfId="1" applyNumberFormat="1" applyFont="1"/>
    <xf numFmtId="43" fontId="4" fillId="0" borderId="0" xfId="2" applyFont="1" applyBorder="1" applyAlignment="1">
      <alignment horizontal="center"/>
    </xf>
    <xf numFmtId="0" fontId="4" fillId="0" borderId="1" xfId="1" applyFont="1" applyBorder="1"/>
    <xf numFmtId="0" fontId="4" fillId="0" borderId="3" xfId="1" applyFont="1" applyBorder="1"/>
    <xf numFmtId="0" fontId="4" fillId="0" borderId="4" xfId="1" applyFont="1" applyBorder="1"/>
    <xf numFmtId="43" fontId="7" fillId="0" borderId="1" xfId="2" applyFont="1" applyBorder="1"/>
    <xf numFmtId="43" fontId="7" fillId="0" borderId="1" xfId="2" applyFont="1" applyBorder="1" applyAlignment="1">
      <alignment horizontal="center"/>
    </xf>
    <xf numFmtId="0" fontId="4" fillId="0" borderId="2" xfId="1" applyFont="1" applyBorder="1"/>
    <xf numFmtId="43" fontId="5" fillId="0" borderId="0" xfId="1" applyNumberFormat="1" applyFont="1"/>
    <xf numFmtId="16" fontId="4" fillId="2" borderId="4" xfId="2" applyNumberFormat="1" applyFont="1" applyFill="1" applyBorder="1" applyAlignment="1">
      <alignment horizontal="center"/>
    </xf>
    <xf numFmtId="43" fontId="8" fillId="0" borderId="2" xfId="2" applyFont="1" applyBorder="1"/>
    <xf numFmtId="43" fontId="5" fillId="0" borderId="0" xfId="2" applyFont="1" applyBorder="1"/>
    <xf numFmtId="0" fontId="6" fillId="0" borderId="0" xfId="1" applyFont="1" applyBorder="1"/>
    <xf numFmtId="0" fontId="5" fillId="0" borderId="3" xfId="1" applyFont="1" applyBorder="1"/>
    <xf numFmtId="43" fontId="7" fillId="0" borderId="2" xfId="2" applyFont="1" applyBorder="1" applyAlignment="1">
      <alignment horizontal="center"/>
    </xf>
    <xf numFmtId="0" fontId="7" fillId="0" borderId="3" xfId="1" applyFont="1" applyBorder="1"/>
    <xf numFmtId="0" fontId="7" fillId="0" borderId="2" xfId="1" applyFont="1" applyBorder="1"/>
    <xf numFmtId="0" fontId="1" fillId="0" borderId="0" xfId="1"/>
    <xf numFmtId="39" fontId="3" fillId="2" borderId="0" xfId="2" applyNumberFormat="1" applyFont="1" applyFill="1" applyBorder="1"/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2" xfId="1" applyFont="1" applyBorder="1" applyAlignment="1">
      <alignment horizontal="center"/>
    </xf>
    <xf numFmtId="43" fontId="4" fillId="2" borderId="4" xfId="2" applyFont="1" applyFill="1" applyBorder="1" applyAlignment="1">
      <alignment horizontal="center"/>
    </xf>
    <xf numFmtId="43" fontId="4" fillId="0" borderId="4" xfId="2" applyFont="1" applyBorder="1" applyAlignment="1">
      <alignment horizontal="center"/>
    </xf>
    <xf numFmtId="43" fontId="4" fillId="0" borderId="1" xfId="2" applyFont="1" applyBorder="1"/>
    <xf numFmtId="43" fontId="4" fillId="0" borderId="1" xfId="2" applyFont="1" applyBorder="1" applyAlignment="1">
      <alignment horizontal="center"/>
    </xf>
    <xf numFmtId="43" fontId="5" fillId="0" borderId="0" xfId="2" applyFont="1"/>
    <xf numFmtId="39" fontId="4" fillId="0" borderId="1" xfId="2" applyNumberFormat="1" applyFont="1" applyBorder="1"/>
    <xf numFmtId="43" fontId="4" fillId="0" borderId="3" xfId="2" applyFont="1" applyBorder="1"/>
    <xf numFmtId="43" fontId="4" fillId="0" borderId="3" xfId="2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39" fontId="4" fillId="0" borderId="3" xfId="2" applyNumberFormat="1" applyFont="1" applyBorder="1"/>
    <xf numFmtId="0" fontId="6" fillId="0" borderId="0" xfId="1" applyFont="1"/>
    <xf numFmtId="43" fontId="4" fillId="0" borderId="2" xfId="2" applyFont="1" applyBorder="1"/>
    <xf numFmtId="43" fontId="7" fillId="0" borderId="3" xfId="2" applyFont="1" applyBorder="1"/>
    <xf numFmtId="43" fontId="4" fillId="0" borderId="4" xfId="2" applyFont="1" applyBorder="1"/>
    <xf numFmtId="43" fontId="8" fillId="0" borderId="3" xfId="2" applyFont="1" applyBorder="1"/>
    <xf numFmtId="43" fontId="7" fillId="0" borderId="5" xfId="2" applyFont="1" applyBorder="1"/>
    <xf numFmtId="43" fontId="4" fillId="0" borderId="6" xfId="2" applyFont="1" applyBorder="1" applyAlignment="1">
      <alignment horizontal="center"/>
    </xf>
    <xf numFmtId="39" fontId="4" fillId="0" borderId="6" xfId="2" applyNumberFormat="1" applyFont="1" applyBorder="1"/>
    <xf numFmtId="43" fontId="7" fillId="0" borderId="3" xfId="2" applyFont="1" applyBorder="1" applyAlignment="1">
      <alignment horizontal="center"/>
    </xf>
    <xf numFmtId="43" fontId="8" fillId="0" borderId="7" xfId="2" applyFont="1" applyBorder="1"/>
    <xf numFmtId="43" fontId="4" fillId="0" borderId="0" xfId="2" applyFont="1" applyBorder="1"/>
    <xf numFmtId="43" fontId="4" fillId="0" borderId="5" xfId="2" applyFont="1" applyBorder="1"/>
    <xf numFmtId="43" fontId="8" fillId="0" borderId="4" xfId="2" applyFont="1" applyBorder="1"/>
    <xf numFmtId="43" fontId="4" fillId="0" borderId="2" xfId="2" applyFont="1" applyBorder="1" applyAlignment="1">
      <alignment horizontal="center"/>
    </xf>
    <xf numFmtId="43" fontId="4" fillId="0" borderId="0" xfId="1" applyNumberFormat="1" applyFont="1"/>
    <xf numFmtId="43" fontId="4" fillId="0" borderId="0" xfId="2" applyFont="1" applyBorder="1" applyAlignment="1">
      <alignment horizontal="center"/>
    </xf>
    <xf numFmtId="0" fontId="4" fillId="0" borderId="1" xfId="1" applyFont="1" applyBorder="1"/>
    <xf numFmtId="0" fontId="4" fillId="0" borderId="3" xfId="1" applyFont="1" applyBorder="1"/>
    <xf numFmtId="0" fontId="4" fillId="0" borderId="4" xfId="1" applyFont="1" applyBorder="1"/>
    <xf numFmtId="43" fontId="7" fillId="0" borderId="1" xfId="2" applyFont="1" applyBorder="1"/>
    <xf numFmtId="43" fontId="7" fillId="0" borderId="1" xfId="2" applyFont="1" applyBorder="1" applyAlignment="1">
      <alignment horizontal="center"/>
    </xf>
    <xf numFmtId="0" fontId="4" fillId="0" borderId="2" xfId="1" applyFont="1" applyBorder="1"/>
    <xf numFmtId="43" fontId="5" fillId="0" borderId="0" xfId="1" applyNumberFormat="1" applyFont="1"/>
    <xf numFmtId="16" fontId="4" fillId="2" borderId="4" xfId="2" applyNumberFormat="1" applyFont="1" applyFill="1" applyBorder="1" applyAlignment="1">
      <alignment horizontal="center"/>
    </xf>
    <xf numFmtId="43" fontId="8" fillId="0" borderId="2" xfId="2" applyFont="1" applyBorder="1"/>
    <xf numFmtId="43" fontId="5" fillId="0" borderId="0" xfId="2" applyFont="1" applyBorder="1"/>
    <xf numFmtId="0" fontId="6" fillId="0" borderId="0" xfId="1" applyFont="1" applyBorder="1"/>
    <xf numFmtId="0" fontId="5" fillId="0" borderId="3" xfId="1" applyFont="1" applyBorder="1"/>
    <xf numFmtId="43" fontId="7" fillId="0" borderId="2" xfId="2" applyFont="1" applyBorder="1" applyAlignment="1">
      <alignment horizontal="center"/>
    </xf>
    <xf numFmtId="0" fontId="7" fillId="0" borderId="3" xfId="1" applyFont="1" applyBorder="1"/>
    <xf numFmtId="0" fontId="7" fillId="0" borderId="2" xfId="1" applyFont="1" applyBorder="1"/>
    <xf numFmtId="0" fontId="1" fillId="0" borderId="0" xfId="1"/>
    <xf numFmtId="39" fontId="3" fillId="2" borderId="0" xfId="2" applyNumberFormat="1" applyFont="1" applyFill="1" applyBorder="1"/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2" xfId="1" applyFont="1" applyBorder="1" applyAlignment="1">
      <alignment horizontal="center"/>
    </xf>
    <xf numFmtId="43" fontId="4" fillId="2" borderId="4" xfId="2" applyFont="1" applyFill="1" applyBorder="1" applyAlignment="1">
      <alignment horizontal="center"/>
    </xf>
    <xf numFmtId="43" fontId="4" fillId="0" borderId="4" xfId="2" applyFont="1" applyBorder="1" applyAlignment="1">
      <alignment horizontal="center"/>
    </xf>
    <xf numFmtId="43" fontId="4" fillId="0" borderId="1" xfId="2" applyFont="1" applyBorder="1"/>
    <xf numFmtId="43" fontId="4" fillId="0" borderId="1" xfId="2" applyFont="1" applyBorder="1" applyAlignment="1">
      <alignment horizontal="center"/>
    </xf>
    <xf numFmtId="43" fontId="5" fillId="0" borderId="0" xfId="2" applyFont="1"/>
    <xf numFmtId="39" fontId="4" fillId="0" borderId="1" xfId="2" applyNumberFormat="1" applyFont="1" applyBorder="1"/>
    <xf numFmtId="43" fontId="4" fillId="0" borderId="3" xfId="2" applyFont="1" applyBorder="1"/>
    <xf numFmtId="43" fontId="4" fillId="0" borderId="3" xfId="2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39" fontId="4" fillId="0" borderId="3" xfId="2" applyNumberFormat="1" applyFont="1" applyBorder="1"/>
    <xf numFmtId="0" fontId="6" fillId="0" borderId="0" xfId="1" applyFont="1"/>
    <xf numFmtId="43" fontId="4" fillId="0" borderId="2" xfId="2" applyFont="1" applyBorder="1"/>
    <xf numFmtId="43" fontId="7" fillId="0" borderId="3" xfId="2" applyFont="1" applyBorder="1"/>
    <xf numFmtId="43" fontId="4" fillId="0" borderId="4" xfId="2" applyFont="1" applyBorder="1"/>
    <xf numFmtId="43" fontId="8" fillId="0" borderId="3" xfId="2" applyFont="1" applyBorder="1"/>
    <xf numFmtId="43" fontId="7" fillId="0" borderId="5" xfId="2" applyFont="1" applyBorder="1"/>
    <xf numFmtId="43" fontId="4" fillId="0" borderId="6" xfId="2" applyFont="1" applyBorder="1" applyAlignment="1">
      <alignment horizontal="center"/>
    </xf>
    <xf numFmtId="39" fontId="4" fillId="0" borderId="6" xfId="2" applyNumberFormat="1" applyFont="1" applyBorder="1"/>
    <xf numFmtId="43" fontId="7" fillId="0" borderId="3" xfId="2" applyFont="1" applyBorder="1" applyAlignment="1">
      <alignment horizontal="center"/>
    </xf>
    <xf numFmtId="43" fontId="8" fillId="0" borderId="7" xfId="2" applyFont="1" applyBorder="1"/>
    <xf numFmtId="43" fontId="4" fillId="0" borderId="0" xfId="2" applyFont="1" applyBorder="1"/>
    <xf numFmtId="43" fontId="4" fillId="0" borderId="5" xfId="2" applyFont="1" applyBorder="1"/>
    <xf numFmtId="43" fontId="8" fillId="0" borderId="4" xfId="2" applyFont="1" applyBorder="1"/>
    <xf numFmtId="43" fontId="4" fillId="0" borderId="2" xfId="2" applyFont="1" applyBorder="1" applyAlignment="1">
      <alignment horizontal="center"/>
    </xf>
    <xf numFmtId="43" fontId="4" fillId="0" borderId="0" xfId="1" applyNumberFormat="1" applyFont="1"/>
    <xf numFmtId="43" fontId="4" fillId="0" borderId="0" xfId="2" applyFont="1" applyBorder="1" applyAlignment="1">
      <alignment horizontal="center"/>
    </xf>
    <xf numFmtId="0" fontId="4" fillId="0" borderId="1" xfId="1" applyFont="1" applyBorder="1"/>
    <xf numFmtId="0" fontId="4" fillId="0" borderId="3" xfId="1" applyFont="1" applyBorder="1"/>
    <xf numFmtId="0" fontId="4" fillId="0" borderId="4" xfId="1" applyFont="1" applyBorder="1"/>
    <xf numFmtId="43" fontId="7" fillId="0" borderId="1" xfId="2" applyFont="1" applyBorder="1"/>
    <xf numFmtId="43" fontId="7" fillId="0" borderId="1" xfId="2" applyFont="1" applyBorder="1" applyAlignment="1">
      <alignment horizontal="center"/>
    </xf>
    <xf numFmtId="0" fontId="4" fillId="0" borderId="2" xfId="1" applyFont="1" applyBorder="1"/>
    <xf numFmtId="43" fontId="5" fillId="0" borderId="0" xfId="1" applyNumberFormat="1" applyFont="1"/>
    <xf numFmtId="0" fontId="4" fillId="0" borderId="0" xfId="1" applyFont="1" applyAlignment="1">
      <alignment horizontal="right"/>
    </xf>
    <xf numFmtId="16" fontId="4" fillId="2" borderId="4" xfId="2" applyNumberFormat="1" applyFont="1" applyFill="1" applyBorder="1" applyAlignment="1">
      <alignment horizontal="center"/>
    </xf>
    <xf numFmtId="43" fontId="8" fillId="0" borderId="2" xfId="2" applyFont="1" applyBorder="1"/>
    <xf numFmtId="43" fontId="5" fillId="0" borderId="0" xfId="2" applyFont="1" applyBorder="1"/>
    <xf numFmtId="0" fontId="6" fillId="0" borderId="0" xfId="1" applyFont="1" applyBorder="1"/>
    <xf numFmtId="0" fontId="5" fillId="0" borderId="0" xfId="1" applyFont="1" applyBorder="1"/>
    <xf numFmtId="0" fontId="5" fillId="0" borderId="3" xfId="1" applyFont="1" applyBorder="1"/>
    <xf numFmtId="43" fontId="7" fillId="0" borderId="2" xfId="2" applyFont="1" applyBorder="1" applyAlignment="1">
      <alignment horizontal="center"/>
    </xf>
    <xf numFmtId="0" fontId="7" fillId="0" borderId="3" xfId="1" applyFont="1" applyBorder="1"/>
    <xf numFmtId="0" fontId="7" fillId="0" borderId="2" xfId="1" applyFont="1" applyBorder="1"/>
    <xf numFmtId="0" fontId="1" fillId="0" borderId="0" xfId="1"/>
    <xf numFmtId="39" fontId="3" fillId="2" borderId="0" xfId="2" applyNumberFormat="1" applyFont="1" applyFill="1" applyBorder="1"/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2" xfId="1" applyFont="1" applyBorder="1" applyAlignment="1">
      <alignment horizontal="center"/>
    </xf>
    <xf numFmtId="43" fontId="4" fillId="2" borderId="4" xfId="2" applyFont="1" applyFill="1" applyBorder="1" applyAlignment="1">
      <alignment horizontal="center"/>
    </xf>
    <xf numFmtId="43" fontId="4" fillId="0" borderId="4" xfId="2" applyFont="1" applyBorder="1" applyAlignment="1">
      <alignment horizontal="center"/>
    </xf>
    <xf numFmtId="43" fontId="4" fillId="0" borderId="1" xfId="2" applyFont="1" applyBorder="1"/>
    <xf numFmtId="43" fontId="4" fillId="0" borderId="1" xfId="2" applyFont="1" applyBorder="1" applyAlignment="1">
      <alignment horizontal="center"/>
    </xf>
    <xf numFmtId="43" fontId="5" fillId="0" borderId="0" xfId="2" applyFont="1"/>
    <xf numFmtId="39" fontId="4" fillId="0" borderId="1" xfId="2" applyNumberFormat="1" applyFont="1" applyBorder="1"/>
    <xf numFmtId="43" fontId="4" fillId="0" borderId="3" xfId="2" applyFont="1" applyBorder="1"/>
    <xf numFmtId="43" fontId="4" fillId="0" borderId="3" xfId="2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39" fontId="4" fillId="0" borderId="3" xfId="2" applyNumberFormat="1" applyFont="1" applyBorder="1"/>
    <xf numFmtId="0" fontId="6" fillId="0" borderId="0" xfId="1" applyFont="1"/>
    <xf numFmtId="43" fontId="4" fillId="0" borderId="2" xfId="2" applyFont="1" applyBorder="1"/>
    <xf numFmtId="43" fontId="7" fillId="0" borderId="3" xfId="2" applyFont="1" applyBorder="1"/>
    <xf numFmtId="43" fontId="4" fillId="0" borderId="4" xfId="2" applyFont="1" applyBorder="1"/>
    <xf numFmtId="43" fontId="8" fillId="0" borderId="3" xfId="2" applyFont="1" applyBorder="1"/>
    <xf numFmtId="43" fontId="7" fillId="0" borderId="5" xfId="2" applyFont="1" applyBorder="1"/>
    <xf numFmtId="43" fontId="4" fillId="0" borderId="6" xfId="2" applyFont="1" applyBorder="1" applyAlignment="1">
      <alignment horizontal="center"/>
    </xf>
    <xf numFmtId="39" fontId="4" fillId="0" borderId="6" xfId="2" applyNumberFormat="1" applyFont="1" applyBorder="1"/>
    <xf numFmtId="43" fontId="7" fillId="0" borderId="3" xfId="2" applyFont="1" applyBorder="1" applyAlignment="1">
      <alignment horizontal="center"/>
    </xf>
    <xf numFmtId="43" fontId="8" fillId="0" borderId="7" xfId="2" applyFont="1" applyBorder="1"/>
    <xf numFmtId="43" fontId="4" fillId="0" borderId="0" xfId="2" applyFont="1" applyBorder="1"/>
    <xf numFmtId="43" fontId="4" fillId="0" borderId="5" xfId="2" applyFont="1" applyBorder="1"/>
    <xf numFmtId="43" fontId="8" fillId="0" borderId="4" xfId="2" applyFont="1" applyBorder="1"/>
    <xf numFmtId="43" fontId="4" fillId="0" borderId="2" xfId="2" applyFont="1" applyBorder="1" applyAlignment="1">
      <alignment horizontal="center"/>
    </xf>
    <xf numFmtId="43" fontId="4" fillId="0" borderId="0" xfId="1" applyNumberFormat="1" applyFont="1"/>
    <xf numFmtId="43" fontId="4" fillId="0" borderId="0" xfId="2" applyFont="1" applyBorder="1" applyAlignment="1">
      <alignment horizontal="center"/>
    </xf>
    <xf numFmtId="0" fontId="4" fillId="0" borderId="1" xfId="1" applyFont="1" applyBorder="1"/>
    <xf numFmtId="0" fontId="4" fillId="0" borderId="3" xfId="1" applyFont="1" applyBorder="1"/>
    <xf numFmtId="0" fontId="4" fillId="0" borderId="4" xfId="1" applyFont="1" applyBorder="1"/>
    <xf numFmtId="43" fontId="7" fillId="0" borderId="1" xfId="2" applyFont="1" applyBorder="1"/>
    <xf numFmtId="43" fontId="7" fillId="0" borderId="1" xfId="2" applyFont="1" applyBorder="1" applyAlignment="1">
      <alignment horizontal="center"/>
    </xf>
    <xf numFmtId="0" fontId="4" fillId="0" borderId="2" xfId="1" applyFont="1" applyBorder="1"/>
    <xf numFmtId="43" fontId="5" fillId="0" borderId="0" xfId="1" applyNumberFormat="1" applyFont="1"/>
    <xf numFmtId="0" fontId="4" fillId="0" borderId="0" xfId="1" applyFont="1" applyAlignment="1">
      <alignment horizontal="right"/>
    </xf>
    <xf numFmtId="16" fontId="4" fillId="2" borderId="4" xfId="2" applyNumberFormat="1" applyFont="1" applyFill="1" applyBorder="1" applyAlignment="1">
      <alignment horizontal="center"/>
    </xf>
    <xf numFmtId="43" fontId="8" fillId="0" borderId="2" xfId="2" applyFont="1" applyBorder="1"/>
    <xf numFmtId="43" fontId="5" fillId="0" borderId="0" xfId="2" applyFont="1" applyBorder="1"/>
    <xf numFmtId="0" fontId="6" fillId="0" borderId="0" xfId="1" applyFont="1" applyBorder="1"/>
    <xf numFmtId="0" fontId="5" fillId="0" borderId="0" xfId="1" applyFont="1" applyBorder="1"/>
    <xf numFmtId="0" fontId="5" fillId="0" borderId="3" xfId="1" applyFont="1" applyBorder="1"/>
    <xf numFmtId="43" fontId="7" fillId="0" borderId="2" xfId="2" applyFont="1" applyBorder="1" applyAlignment="1">
      <alignment horizontal="center"/>
    </xf>
    <xf numFmtId="0" fontId="7" fillId="0" borderId="3" xfId="1" applyFont="1" applyBorder="1"/>
    <xf numFmtId="0" fontId="7" fillId="0" borderId="2" xfId="1" applyFont="1" applyBorder="1"/>
    <xf numFmtId="0" fontId="1" fillId="0" borderId="0" xfId="1"/>
    <xf numFmtId="39" fontId="3" fillId="2" borderId="0" xfId="2" applyNumberFormat="1" applyFont="1" applyFill="1" applyBorder="1"/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2" xfId="1" applyFont="1" applyBorder="1" applyAlignment="1">
      <alignment horizontal="center"/>
    </xf>
    <xf numFmtId="43" fontId="4" fillId="2" borderId="4" xfId="2" applyFont="1" applyFill="1" applyBorder="1" applyAlignment="1">
      <alignment horizontal="center"/>
    </xf>
    <xf numFmtId="43" fontId="4" fillId="0" borderId="4" xfId="2" applyFont="1" applyBorder="1" applyAlignment="1">
      <alignment horizontal="center"/>
    </xf>
    <xf numFmtId="43" fontId="4" fillId="0" borderId="1" xfId="2" applyFont="1" applyBorder="1"/>
    <xf numFmtId="43" fontId="4" fillId="0" borderId="1" xfId="2" applyFont="1" applyBorder="1" applyAlignment="1">
      <alignment horizontal="center"/>
    </xf>
    <xf numFmtId="43" fontId="5" fillId="0" borderId="0" xfId="2" applyFont="1"/>
    <xf numFmtId="39" fontId="4" fillId="0" borderId="1" xfId="2" applyNumberFormat="1" applyFont="1" applyBorder="1"/>
    <xf numFmtId="43" fontId="4" fillId="0" borderId="3" xfId="2" applyFont="1" applyBorder="1"/>
    <xf numFmtId="43" fontId="4" fillId="0" borderId="3" xfId="2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39" fontId="4" fillId="0" borderId="3" xfId="2" applyNumberFormat="1" applyFont="1" applyBorder="1"/>
    <xf numFmtId="0" fontId="6" fillId="0" borderId="0" xfId="1" applyFont="1"/>
    <xf numFmtId="43" fontId="4" fillId="0" borderId="2" xfId="2" applyFont="1" applyBorder="1"/>
    <xf numFmtId="43" fontId="7" fillId="0" borderId="3" xfId="2" applyFont="1" applyBorder="1"/>
    <xf numFmtId="43" fontId="4" fillId="0" borderId="4" xfId="2" applyFont="1" applyBorder="1"/>
    <xf numFmtId="43" fontId="8" fillId="0" borderId="3" xfId="2" applyFont="1" applyBorder="1"/>
    <xf numFmtId="43" fontId="7" fillId="0" borderId="5" xfId="2" applyFont="1" applyBorder="1"/>
    <xf numFmtId="43" fontId="4" fillId="0" borderId="6" xfId="2" applyFont="1" applyBorder="1" applyAlignment="1">
      <alignment horizontal="center"/>
    </xf>
    <xf numFmtId="39" fontId="4" fillId="0" borderId="6" xfId="2" applyNumberFormat="1" applyFont="1" applyBorder="1"/>
    <xf numFmtId="43" fontId="7" fillId="0" borderId="3" xfId="2" applyFont="1" applyBorder="1" applyAlignment="1">
      <alignment horizontal="center"/>
    </xf>
    <xf numFmtId="43" fontId="8" fillId="0" borderId="7" xfId="2" applyFont="1" applyBorder="1"/>
    <xf numFmtId="43" fontId="4" fillId="0" borderId="0" xfId="2" applyFont="1" applyBorder="1"/>
    <xf numFmtId="43" fontId="4" fillId="0" borderId="5" xfId="2" applyFont="1" applyBorder="1"/>
    <xf numFmtId="43" fontId="8" fillId="0" borderId="4" xfId="2" applyFont="1" applyBorder="1"/>
    <xf numFmtId="43" fontId="4" fillId="0" borderId="2" xfId="2" applyFont="1" applyBorder="1" applyAlignment="1">
      <alignment horizontal="center"/>
    </xf>
    <xf numFmtId="43" fontId="4" fillId="0" borderId="0" xfId="1" applyNumberFormat="1" applyFont="1"/>
    <xf numFmtId="43" fontId="4" fillId="0" borderId="0" xfId="2" applyFont="1" applyBorder="1" applyAlignment="1">
      <alignment horizontal="center"/>
    </xf>
    <xf numFmtId="0" fontId="4" fillId="0" borderId="1" xfId="1" applyFont="1" applyBorder="1"/>
    <xf numFmtId="0" fontId="4" fillId="0" borderId="3" xfId="1" applyFont="1" applyBorder="1"/>
    <xf numFmtId="0" fontId="4" fillId="0" borderId="4" xfId="1" applyFont="1" applyBorder="1"/>
    <xf numFmtId="43" fontId="7" fillId="0" borderId="1" xfId="2" applyFont="1" applyBorder="1"/>
    <xf numFmtId="43" fontId="7" fillId="0" borderId="1" xfId="2" applyFont="1" applyBorder="1" applyAlignment="1">
      <alignment horizontal="center"/>
    </xf>
    <xf numFmtId="0" fontId="4" fillId="0" borderId="2" xfId="1" applyFont="1" applyBorder="1"/>
    <xf numFmtId="43" fontId="5" fillId="0" borderId="0" xfId="1" applyNumberFormat="1" applyFont="1"/>
    <xf numFmtId="0" fontId="4" fillId="0" borderId="0" xfId="1" applyFont="1" applyAlignment="1">
      <alignment horizontal="right"/>
    </xf>
    <xf numFmtId="16" fontId="4" fillId="2" borderId="4" xfId="2" applyNumberFormat="1" applyFont="1" applyFill="1" applyBorder="1" applyAlignment="1">
      <alignment horizontal="center"/>
    </xf>
    <xf numFmtId="43" fontId="8" fillId="0" borderId="2" xfId="2" applyFont="1" applyBorder="1"/>
    <xf numFmtId="43" fontId="5" fillId="0" borderId="0" xfId="2" applyFont="1" applyBorder="1"/>
    <xf numFmtId="0" fontId="6" fillId="0" borderId="0" xfId="1" applyFont="1" applyBorder="1"/>
    <xf numFmtId="0" fontId="5" fillId="0" borderId="0" xfId="1" applyFont="1" applyBorder="1"/>
    <xf numFmtId="0" fontId="5" fillId="0" borderId="3" xfId="1" applyFont="1" applyBorder="1"/>
    <xf numFmtId="43" fontId="7" fillId="0" borderId="2" xfId="2" applyFont="1" applyBorder="1" applyAlignment="1">
      <alignment horizontal="center"/>
    </xf>
    <xf numFmtId="0" fontId="7" fillId="0" borderId="3" xfId="1" applyFont="1" applyBorder="1"/>
    <xf numFmtId="0" fontId="7" fillId="0" borderId="2" xfId="1" applyFont="1" applyBorder="1"/>
    <xf numFmtId="0" fontId="1" fillId="0" borderId="0" xfId="1"/>
    <xf numFmtId="39" fontId="3" fillId="2" borderId="0" xfId="2" applyNumberFormat="1" applyFont="1" applyFill="1" applyBorder="1"/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2" xfId="1" applyFont="1" applyBorder="1" applyAlignment="1">
      <alignment horizontal="center"/>
    </xf>
    <xf numFmtId="43" fontId="4" fillId="2" borderId="4" xfId="2" applyFont="1" applyFill="1" applyBorder="1" applyAlignment="1">
      <alignment horizontal="center"/>
    </xf>
    <xf numFmtId="43" fontId="4" fillId="0" borderId="4" xfId="2" applyFont="1" applyBorder="1" applyAlignment="1">
      <alignment horizontal="center"/>
    </xf>
    <xf numFmtId="43" fontId="4" fillId="0" borderId="1" xfId="2" applyFont="1" applyBorder="1"/>
    <xf numFmtId="43" fontId="4" fillId="0" borderId="1" xfId="2" applyFont="1" applyBorder="1" applyAlignment="1">
      <alignment horizontal="center"/>
    </xf>
    <xf numFmtId="43" fontId="5" fillId="0" borderId="0" xfId="2" applyFont="1"/>
    <xf numFmtId="39" fontId="4" fillId="0" borderId="1" xfId="2" applyNumberFormat="1" applyFont="1" applyBorder="1"/>
    <xf numFmtId="43" fontId="4" fillId="0" borderId="3" xfId="2" applyFont="1" applyBorder="1"/>
    <xf numFmtId="43" fontId="4" fillId="0" borderId="3" xfId="2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39" fontId="4" fillId="0" borderId="3" xfId="2" applyNumberFormat="1" applyFont="1" applyBorder="1"/>
    <xf numFmtId="0" fontId="6" fillId="0" borderId="0" xfId="1" applyFont="1"/>
    <xf numFmtId="43" fontId="4" fillId="0" borderId="2" xfId="2" applyFont="1" applyBorder="1"/>
    <xf numFmtId="43" fontId="7" fillId="0" borderId="3" xfId="2" applyFont="1" applyBorder="1"/>
    <xf numFmtId="43" fontId="4" fillId="0" borderId="4" xfId="2" applyFont="1" applyBorder="1"/>
    <xf numFmtId="43" fontId="8" fillId="0" borderId="3" xfId="2" applyFont="1" applyBorder="1"/>
    <xf numFmtId="43" fontId="7" fillId="0" borderId="5" xfId="2" applyFont="1" applyBorder="1"/>
    <xf numFmtId="43" fontId="4" fillId="0" borderId="6" xfId="2" applyFont="1" applyBorder="1" applyAlignment="1">
      <alignment horizontal="center"/>
    </xf>
    <xf numFmtId="39" fontId="4" fillId="0" borderId="6" xfId="2" applyNumberFormat="1" applyFont="1" applyBorder="1"/>
    <xf numFmtId="43" fontId="7" fillId="0" borderId="3" xfId="2" applyFont="1" applyBorder="1" applyAlignment="1">
      <alignment horizontal="center"/>
    </xf>
    <xf numFmtId="43" fontId="8" fillId="0" borderId="7" xfId="2" applyFont="1" applyBorder="1"/>
    <xf numFmtId="43" fontId="4" fillId="0" borderId="0" xfId="2" applyFont="1" applyBorder="1"/>
    <xf numFmtId="43" fontId="4" fillId="0" borderId="5" xfId="2" applyFont="1" applyBorder="1"/>
    <xf numFmtId="43" fontId="8" fillId="0" borderId="4" xfId="2" applyFont="1" applyBorder="1"/>
    <xf numFmtId="43" fontId="4" fillId="0" borderId="2" xfId="2" applyFont="1" applyBorder="1" applyAlignment="1">
      <alignment horizontal="center"/>
    </xf>
    <xf numFmtId="43" fontId="4" fillId="0" borderId="0" xfId="1" applyNumberFormat="1" applyFont="1"/>
    <xf numFmtId="43" fontId="4" fillId="0" borderId="0" xfId="2" applyFont="1" applyBorder="1" applyAlignment="1">
      <alignment horizontal="center"/>
    </xf>
    <xf numFmtId="0" fontId="4" fillId="0" borderId="1" xfId="1" applyFont="1" applyBorder="1"/>
    <xf numFmtId="0" fontId="4" fillId="0" borderId="3" xfId="1" applyFont="1" applyBorder="1"/>
    <xf numFmtId="0" fontId="4" fillId="0" borderId="4" xfId="1" applyFont="1" applyBorder="1"/>
    <xf numFmtId="43" fontId="7" fillId="0" borderId="1" xfId="2" applyFont="1" applyBorder="1"/>
    <xf numFmtId="43" fontId="7" fillId="0" borderId="1" xfId="2" applyFont="1" applyBorder="1" applyAlignment="1">
      <alignment horizontal="center"/>
    </xf>
    <xf numFmtId="0" fontId="4" fillId="0" borderId="2" xfId="1" applyFont="1" applyBorder="1"/>
    <xf numFmtId="43" fontId="5" fillId="0" borderId="0" xfId="1" applyNumberFormat="1" applyFont="1"/>
    <xf numFmtId="0" fontId="4" fillId="0" borderId="0" xfId="1" applyFont="1" applyAlignment="1">
      <alignment horizontal="right"/>
    </xf>
    <xf numFmtId="16" fontId="4" fillId="2" borderId="4" xfId="2" applyNumberFormat="1" applyFont="1" applyFill="1" applyBorder="1" applyAlignment="1">
      <alignment horizontal="center"/>
    </xf>
    <xf numFmtId="43" fontId="8" fillId="0" borderId="2" xfId="2" applyFont="1" applyBorder="1"/>
    <xf numFmtId="43" fontId="5" fillId="0" borderId="0" xfId="2" applyFont="1" applyBorder="1"/>
    <xf numFmtId="0" fontId="6" fillId="0" borderId="0" xfId="1" applyFont="1" applyBorder="1"/>
    <xf numFmtId="0" fontId="5" fillId="0" borderId="0" xfId="1" applyFont="1" applyBorder="1"/>
    <xf numFmtId="0" fontId="5" fillId="0" borderId="3" xfId="1" applyFont="1" applyBorder="1"/>
    <xf numFmtId="43" fontId="7" fillId="0" borderId="2" xfId="2" applyFont="1" applyBorder="1" applyAlignment="1">
      <alignment horizontal="center"/>
    </xf>
    <xf numFmtId="0" fontId="7" fillId="0" borderId="3" xfId="1" applyFont="1" applyBorder="1"/>
    <xf numFmtId="0" fontId="7" fillId="0" borderId="2" xfId="1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0" xfId="0" applyFont="1"/>
    <xf numFmtId="0" fontId="4" fillId="0" borderId="3" xfId="0" applyFont="1" applyBorder="1"/>
    <xf numFmtId="0" fontId="5" fillId="0" borderId="3" xfId="0" applyFont="1" applyBorder="1"/>
    <xf numFmtId="0" fontId="4" fillId="0" borderId="0" xfId="0" applyFont="1" applyAlignment="1">
      <alignment horizontal="right"/>
    </xf>
    <xf numFmtId="0" fontId="6" fillId="0" borderId="0" xfId="0" applyFont="1" applyBorder="1"/>
    <xf numFmtId="0" fontId="5" fillId="0" borderId="0" xfId="0" applyFont="1" applyBorder="1"/>
    <xf numFmtId="43" fontId="4" fillId="0" borderId="0" xfId="0" applyNumberFormat="1" applyFont="1"/>
    <xf numFmtId="0" fontId="4" fillId="0" borderId="1" xfId="0" applyFont="1" applyBorder="1"/>
    <xf numFmtId="0" fontId="7" fillId="0" borderId="3" xfId="0" applyFont="1" applyBorder="1"/>
    <xf numFmtId="43" fontId="5" fillId="0" borderId="0" xfId="0" applyNumberFormat="1" applyFont="1"/>
    <xf numFmtId="0" fontId="7" fillId="0" borderId="2" xfId="0" applyFont="1" applyBorder="1"/>
    <xf numFmtId="0" fontId="4" fillId="0" borderId="4" xfId="0" applyFont="1" applyBorder="1"/>
    <xf numFmtId="0" fontId="4" fillId="0" borderId="2" xfId="0" applyFont="1" applyBorder="1"/>
  </cellXfs>
  <cellStyles count="4">
    <cellStyle name="Comma 2" xfId="2"/>
    <cellStyle name="Normal" xfId="0" builtinId="0"/>
    <cellStyle name="Normal 2" xfId="1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1;&#3637;2562/09%20&#3611;&#3619;&#3632;&#3592;&#3635;&#3648;&#3604;&#3639;&#3629;&#3609;62%20&#3617;&#3636;.&#3618;.%20(Wilaaa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1;&#3637;2562/10%20&#3611;&#3619;&#3632;&#3592;&#3635;&#3648;&#3604;&#3639;&#3629;&#3609;62%20&#3585;.&#3588;.%20(ba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1;&#3637;2562/11%20&#3611;&#3619;&#3632;&#3592;&#3635;&#3648;&#3604;&#3639;&#3629;&#3609;62%20&#3626;.&#3588;.%20(&#3649;&#3585;&#3657;&#3623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1;&#3637;2562/12%20&#3611;&#3619;&#3632;&#3592;&#3635;&#3648;&#3604;&#3639;&#3629;&#3609;62%20&#3585;.&#3618;.%20(neng)%20&#3611;&#3619;&#3633;&#3610;&#3611;&#3619;&#3640;&#3591;&#3616;&#3634;&#3625;&#3637;&#3609;&#3657;&#3635;&#3617;&#3633;&#3609;&#3610;&#3634;&#3591;&#3609;&#363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  <sheetName val="Sheet1"/>
    </sheetNames>
    <sheetDataSet>
      <sheetData sheetId="0" refreshError="1"/>
      <sheetData sheetId="1" refreshError="1"/>
      <sheetData sheetId="2">
        <row r="2">
          <cell r="A2">
            <v>43617</v>
          </cell>
        </row>
        <row r="89">
          <cell r="B89">
            <v>7984994.3199999994</v>
          </cell>
          <cell r="C89">
            <v>2002531564.74</v>
          </cell>
          <cell r="D89">
            <v>78575796.489999995</v>
          </cell>
          <cell r="E89">
            <v>49852</v>
          </cell>
          <cell r="F89">
            <v>19279709.859999999</v>
          </cell>
          <cell r="G89">
            <v>1729385.25</v>
          </cell>
          <cell r="H89">
            <v>1944790306.49</v>
          </cell>
          <cell r="I89">
            <v>1109436510.3299999</v>
          </cell>
          <cell r="J89">
            <v>0</v>
          </cell>
          <cell r="K89">
            <v>422845626.44999999</v>
          </cell>
          <cell r="L89">
            <v>876711456</v>
          </cell>
          <cell r="M89">
            <v>288327642.14999998</v>
          </cell>
          <cell r="N89">
            <v>0</v>
          </cell>
          <cell r="O89">
            <v>14960</v>
          </cell>
          <cell r="P89">
            <v>13270950</v>
          </cell>
          <cell r="R89">
            <v>52122484</v>
          </cell>
          <cell r="S89">
            <v>2864460</v>
          </cell>
          <cell r="T89">
            <v>3581315.28</v>
          </cell>
          <cell r="U89">
            <v>4645654.8099999996</v>
          </cell>
          <cell r="V89">
            <v>0</v>
          </cell>
          <cell r="W89">
            <v>5739424</v>
          </cell>
          <cell r="X89">
            <v>70275</v>
          </cell>
          <cell r="Y89">
            <v>890450</v>
          </cell>
          <cell r="Z89">
            <v>3000</v>
          </cell>
          <cell r="AA89">
            <v>0</v>
          </cell>
          <cell r="AB89">
            <v>7415796.7000000002</v>
          </cell>
          <cell r="AC89">
            <v>1540880</v>
          </cell>
          <cell r="AD89">
            <v>13340</v>
          </cell>
          <cell r="AE89">
            <v>124000</v>
          </cell>
          <cell r="AF89">
            <v>1500</v>
          </cell>
          <cell r="AG89">
            <v>75000</v>
          </cell>
          <cell r="AH89">
            <v>897926</v>
          </cell>
          <cell r="AI89">
            <v>7782517</v>
          </cell>
          <cell r="AJ89">
            <v>0</v>
          </cell>
          <cell r="AK89">
            <v>1100892</v>
          </cell>
          <cell r="AL89">
            <v>85930</v>
          </cell>
          <cell r="AM89">
            <v>65840</v>
          </cell>
          <cell r="AN89">
            <v>315648</v>
          </cell>
          <cell r="AO89">
            <v>124100</v>
          </cell>
          <cell r="AP89">
            <v>0</v>
          </cell>
          <cell r="AQ89">
            <v>285500</v>
          </cell>
          <cell r="AR89">
            <v>935710</v>
          </cell>
          <cell r="AS89">
            <v>0</v>
          </cell>
          <cell r="AT89">
            <v>1047200</v>
          </cell>
          <cell r="AU89">
            <v>6000</v>
          </cell>
          <cell r="AV89">
            <v>0</v>
          </cell>
          <cell r="AW89">
            <v>0</v>
          </cell>
          <cell r="AX89">
            <v>2095</v>
          </cell>
          <cell r="BJ89">
            <v>57823844.030000001</v>
          </cell>
          <cell r="BK89">
            <v>304340.2</v>
          </cell>
          <cell r="BL89">
            <v>3425124</v>
          </cell>
          <cell r="BM89">
            <v>5520603.0199999996</v>
          </cell>
        </row>
        <row r="91">
          <cell r="B91">
            <v>129842219.00999999</v>
          </cell>
          <cell r="C91">
            <v>12229391340.15</v>
          </cell>
          <cell r="D91">
            <v>809693259.33000004</v>
          </cell>
          <cell r="E91">
            <v>651192</v>
          </cell>
          <cell r="F91">
            <v>166297441.13999999</v>
          </cell>
          <cell r="G91">
            <v>16622591.75</v>
          </cell>
          <cell r="H91">
            <v>19319057041.140003</v>
          </cell>
          <cell r="I91">
            <v>11757431904.110001</v>
          </cell>
          <cell r="J91">
            <v>0</v>
          </cell>
          <cell r="K91">
            <v>3338740772.29</v>
          </cell>
          <cell r="L91">
            <v>10579884294</v>
          </cell>
          <cell r="M91">
            <v>2901909732.2800002</v>
          </cell>
          <cell r="N91">
            <v>1706907</v>
          </cell>
          <cell r="O91">
            <v>147280</v>
          </cell>
          <cell r="P91">
            <v>109101650</v>
          </cell>
          <cell r="R91">
            <v>445052172.53999996</v>
          </cell>
          <cell r="S91">
            <v>28098830</v>
          </cell>
          <cell r="T91">
            <v>35019474.979999997</v>
          </cell>
          <cell r="U91">
            <v>45664010.830000006</v>
          </cell>
          <cell r="V91">
            <v>2200</v>
          </cell>
          <cell r="W91">
            <v>57141523</v>
          </cell>
          <cell r="X91">
            <v>624925</v>
          </cell>
          <cell r="Y91">
            <v>7923075</v>
          </cell>
          <cell r="Z91">
            <v>30500</v>
          </cell>
          <cell r="AA91">
            <v>9375</v>
          </cell>
          <cell r="AB91">
            <v>89024451.299999997</v>
          </cell>
          <cell r="AC91">
            <v>11877407</v>
          </cell>
          <cell r="AD91">
            <v>184925</v>
          </cell>
          <cell r="AE91">
            <v>906800</v>
          </cell>
          <cell r="AF91">
            <v>196500</v>
          </cell>
          <cell r="AG91">
            <v>412235</v>
          </cell>
          <cell r="AH91">
            <v>6646827</v>
          </cell>
          <cell r="AI91">
            <v>70574682.549999997</v>
          </cell>
          <cell r="AJ91">
            <v>0</v>
          </cell>
          <cell r="AK91">
            <v>9197480</v>
          </cell>
          <cell r="AL91">
            <v>289442</v>
          </cell>
          <cell r="AM91">
            <v>608340</v>
          </cell>
          <cell r="AN91">
            <v>2817997</v>
          </cell>
          <cell r="AO91">
            <v>2358560</v>
          </cell>
          <cell r="AP91">
            <v>29860</v>
          </cell>
          <cell r="AQ91">
            <v>4331310</v>
          </cell>
          <cell r="AR91">
            <v>8847565</v>
          </cell>
          <cell r="AS91">
            <v>9280</v>
          </cell>
          <cell r="AT91">
            <v>5844143</v>
          </cell>
          <cell r="AU91">
            <v>63575</v>
          </cell>
          <cell r="AV91">
            <v>0</v>
          </cell>
          <cell r="AW91">
            <v>0</v>
          </cell>
          <cell r="AX91">
            <v>81025</v>
          </cell>
          <cell r="BJ91">
            <v>618631225.60000002</v>
          </cell>
          <cell r="BK91">
            <v>70036462.809999987</v>
          </cell>
          <cell r="BL91">
            <v>14851335.5</v>
          </cell>
          <cell r="BM91">
            <v>52771044.729999989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  <sheetName val="Sheet1"/>
    </sheetNames>
    <sheetDataSet>
      <sheetData sheetId="0" refreshError="1"/>
      <sheetData sheetId="1" refreshError="1"/>
      <sheetData sheetId="2">
        <row r="2">
          <cell r="A2">
            <v>43647</v>
          </cell>
        </row>
        <row r="89">
          <cell r="B89">
            <v>4838878.330000001</v>
          </cell>
          <cell r="C89">
            <v>1593184547.0599999</v>
          </cell>
          <cell r="D89">
            <v>54026727.399999999</v>
          </cell>
          <cell r="E89">
            <v>69432</v>
          </cell>
          <cell r="F89">
            <v>18565670.020000003</v>
          </cell>
          <cell r="G89">
            <v>1890978.75</v>
          </cell>
          <cell r="H89">
            <v>3397137509.71</v>
          </cell>
          <cell r="I89">
            <v>1220641096.6300001</v>
          </cell>
          <cell r="J89">
            <v>0</v>
          </cell>
          <cell r="K89">
            <v>448887623.99000001</v>
          </cell>
          <cell r="L89">
            <v>0</v>
          </cell>
          <cell r="M89">
            <v>266184404.05000001</v>
          </cell>
          <cell r="N89">
            <v>0</v>
          </cell>
          <cell r="O89">
            <v>12120</v>
          </cell>
          <cell r="P89">
            <v>9756500</v>
          </cell>
          <cell r="R89">
            <v>60023390</v>
          </cell>
          <cell r="S89">
            <v>3417360</v>
          </cell>
          <cell r="T89">
            <v>2663532.87</v>
          </cell>
          <cell r="U89">
            <v>5594534.1199999992</v>
          </cell>
          <cell r="V89">
            <v>0</v>
          </cell>
          <cell r="W89">
            <v>6138230</v>
          </cell>
          <cell r="X89">
            <v>75360</v>
          </cell>
          <cell r="Y89">
            <v>1099250</v>
          </cell>
          <cell r="Z89">
            <v>9000</v>
          </cell>
          <cell r="AA89">
            <v>1500</v>
          </cell>
          <cell r="AB89">
            <v>7554613.7999999998</v>
          </cell>
          <cell r="AC89">
            <v>1615545</v>
          </cell>
          <cell r="AD89">
            <v>12990</v>
          </cell>
          <cell r="AE89">
            <v>193000</v>
          </cell>
          <cell r="AF89">
            <v>3000</v>
          </cell>
          <cell r="AG89">
            <v>134530</v>
          </cell>
          <cell r="AH89">
            <v>1113256</v>
          </cell>
          <cell r="AI89">
            <v>8734959.2899999991</v>
          </cell>
          <cell r="AJ89">
            <v>0</v>
          </cell>
          <cell r="AK89">
            <v>935594</v>
          </cell>
          <cell r="AL89">
            <v>93200</v>
          </cell>
          <cell r="AM89">
            <v>71160</v>
          </cell>
          <cell r="AN89">
            <v>315336</v>
          </cell>
          <cell r="AO89">
            <v>201650</v>
          </cell>
          <cell r="AP89">
            <v>8400</v>
          </cell>
          <cell r="AQ89">
            <v>294050</v>
          </cell>
          <cell r="AR89">
            <v>1022670</v>
          </cell>
          <cell r="AS89">
            <v>0</v>
          </cell>
          <cell r="AT89">
            <v>645165</v>
          </cell>
          <cell r="AU89">
            <v>9000</v>
          </cell>
          <cell r="AV89">
            <v>0</v>
          </cell>
          <cell r="AW89">
            <v>0</v>
          </cell>
          <cell r="AX89">
            <v>10505</v>
          </cell>
          <cell r="AZ89">
            <v>9456167.870000001</v>
          </cell>
          <cell r="BA89">
            <v>5280</v>
          </cell>
          <cell r="BB89">
            <v>68420474.090000004</v>
          </cell>
          <cell r="BC89">
            <v>0</v>
          </cell>
          <cell r="BE89">
            <v>0</v>
          </cell>
          <cell r="BF89">
            <v>0</v>
          </cell>
          <cell r="BH89">
            <v>20973227.240000002</v>
          </cell>
          <cell r="BI89">
            <v>80600</v>
          </cell>
          <cell r="BJ89">
            <v>31353056.149999999</v>
          </cell>
          <cell r="BK89">
            <v>110680</v>
          </cell>
          <cell r="BL89">
            <v>4345300</v>
          </cell>
          <cell r="BM89">
            <v>2822630.0399999996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T89">
            <v>0</v>
          </cell>
        </row>
        <row r="91">
          <cell r="B91">
            <v>134681097.34000003</v>
          </cell>
          <cell r="C91">
            <v>13822575887.210005</v>
          </cell>
          <cell r="D91">
            <v>863719986.73000002</v>
          </cell>
          <cell r="E91">
            <v>720624</v>
          </cell>
          <cell r="F91">
            <v>184863111.16</v>
          </cell>
          <cell r="G91">
            <v>18513570.5</v>
          </cell>
          <cell r="H91">
            <v>22716194550.850002</v>
          </cell>
          <cell r="I91">
            <v>12978073000.740002</v>
          </cell>
          <cell r="J91">
            <v>0</v>
          </cell>
          <cell r="K91">
            <v>3787628396.2799997</v>
          </cell>
          <cell r="L91">
            <v>10579884294</v>
          </cell>
          <cell r="M91">
            <v>3168094136.3300004</v>
          </cell>
          <cell r="N91">
            <v>1706907</v>
          </cell>
          <cell r="O91">
            <v>159400</v>
          </cell>
          <cell r="P91">
            <v>118858150</v>
          </cell>
          <cell r="R91">
            <v>505075562.53999996</v>
          </cell>
          <cell r="S91">
            <v>31516190</v>
          </cell>
          <cell r="T91">
            <v>37683007.849999994</v>
          </cell>
          <cell r="U91">
            <v>51258544.950000003</v>
          </cell>
          <cell r="V91">
            <v>2200</v>
          </cell>
          <cell r="W91">
            <v>63279753</v>
          </cell>
          <cell r="X91">
            <v>700285</v>
          </cell>
          <cell r="Y91">
            <v>9022325</v>
          </cell>
          <cell r="Z91">
            <v>39500</v>
          </cell>
          <cell r="AA91">
            <v>10875</v>
          </cell>
          <cell r="AB91">
            <v>96579065.099999994</v>
          </cell>
          <cell r="AC91">
            <v>13492952</v>
          </cell>
          <cell r="AD91">
            <v>197915</v>
          </cell>
          <cell r="AE91">
            <v>1099800</v>
          </cell>
          <cell r="AF91">
            <v>199500</v>
          </cell>
          <cell r="AG91">
            <v>546765</v>
          </cell>
          <cell r="AH91">
            <v>7760083</v>
          </cell>
          <cell r="AI91">
            <v>79309641.840000004</v>
          </cell>
          <cell r="AJ91">
            <v>0</v>
          </cell>
          <cell r="AK91">
            <v>10133074</v>
          </cell>
          <cell r="AL91">
            <v>382642</v>
          </cell>
          <cell r="AM91">
            <v>679500</v>
          </cell>
          <cell r="AN91">
            <v>3133333</v>
          </cell>
          <cell r="AO91">
            <v>2560210</v>
          </cell>
          <cell r="AP91">
            <v>38260</v>
          </cell>
          <cell r="AQ91">
            <v>4625360</v>
          </cell>
          <cell r="AR91">
            <v>9870235</v>
          </cell>
          <cell r="AS91">
            <v>9280</v>
          </cell>
          <cell r="AT91">
            <v>6489308</v>
          </cell>
          <cell r="AU91">
            <v>72575</v>
          </cell>
          <cell r="AV91">
            <v>0</v>
          </cell>
          <cell r="AW91">
            <v>0</v>
          </cell>
          <cell r="AX91">
            <v>91530</v>
          </cell>
          <cell r="AZ91">
            <v>235852553.03</v>
          </cell>
          <cell r="BA91">
            <v>9989262</v>
          </cell>
          <cell r="BB91">
            <v>618562570.12</v>
          </cell>
          <cell r="BC91">
            <v>0</v>
          </cell>
          <cell r="BE91">
            <v>0</v>
          </cell>
          <cell r="BF91">
            <v>0</v>
          </cell>
          <cell r="BH91">
            <v>125677367.94</v>
          </cell>
          <cell r="BI91">
            <v>8727850</v>
          </cell>
          <cell r="BJ91">
            <v>649984281.75000012</v>
          </cell>
          <cell r="BK91">
            <v>70147142.809999987</v>
          </cell>
          <cell r="BL91">
            <v>19196635.5</v>
          </cell>
          <cell r="BM91">
            <v>55593674.769999996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T9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  <sheetName val="Sheet1"/>
    </sheetNames>
    <sheetDataSet>
      <sheetData sheetId="0" refreshError="1"/>
      <sheetData sheetId="1" refreshError="1"/>
      <sheetData sheetId="2">
        <row r="2">
          <cell r="A2">
            <v>43678</v>
          </cell>
        </row>
        <row r="89">
          <cell r="B89">
            <v>3545613.79</v>
          </cell>
          <cell r="C89">
            <v>852488998.51999998</v>
          </cell>
          <cell r="D89">
            <v>42848919.759999998</v>
          </cell>
          <cell r="E89">
            <v>70508</v>
          </cell>
          <cell r="F89">
            <v>18646298.620000001</v>
          </cell>
          <cell r="G89">
            <v>2801993.75</v>
          </cell>
          <cell r="H89">
            <v>3084995145.8000002</v>
          </cell>
          <cell r="I89">
            <v>403644184.43000001</v>
          </cell>
          <cell r="J89">
            <v>0</v>
          </cell>
          <cell r="K89">
            <v>794001183.87</v>
          </cell>
          <cell r="L89">
            <v>932202180</v>
          </cell>
          <cell r="M89">
            <v>345320977.16000003</v>
          </cell>
          <cell r="N89">
            <v>112803</v>
          </cell>
          <cell r="O89">
            <v>14710</v>
          </cell>
          <cell r="P89">
            <v>11515900</v>
          </cell>
          <cell r="R89">
            <v>56628520</v>
          </cell>
          <cell r="S89">
            <v>3326320</v>
          </cell>
          <cell r="T89">
            <v>2908455.42</v>
          </cell>
          <cell r="U89">
            <v>5028644.1500000004</v>
          </cell>
          <cell r="V89">
            <v>0</v>
          </cell>
          <cell r="W89">
            <v>6001095</v>
          </cell>
          <cell r="X89">
            <v>71720</v>
          </cell>
          <cell r="Y89">
            <v>911250</v>
          </cell>
          <cell r="Z89">
            <v>3000</v>
          </cell>
          <cell r="AA89">
            <v>500</v>
          </cell>
          <cell r="AB89">
            <v>10350191.699999999</v>
          </cell>
          <cell r="AC89">
            <v>1940900</v>
          </cell>
          <cell r="AD89">
            <v>11965</v>
          </cell>
          <cell r="AE89">
            <v>282000</v>
          </cell>
          <cell r="AF89">
            <v>1500</v>
          </cell>
          <cell r="AG89">
            <v>109050</v>
          </cell>
          <cell r="AH89">
            <v>1152924</v>
          </cell>
          <cell r="AI89">
            <v>8955762</v>
          </cell>
          <cell r="AJ89">
            <v>0</v>
          </cell>
          <cell r="AK89">
            <v>922702</v>
          </cell>
          <cell r="AL89">
            <v>60736</v>
          </cell>
          <cell r="AM89">
            <v>77230</v>
          </cell>
          <cell r="AN89">
            <v>275411</v>
          </cell>
          <cell r="AO89">
            <v>438950</v>
          </cell>
          <cell r="AP89">
            <v>0</v>
          </cell>
          <cell r="AQ89">
            <v>414210</v>
          </cell>
          <cell r="AR89">
            <v>1022940</v>
          </cell>
          <cell r="AS89">
            <v>0</v>
          </cell>
          <cell r="AT89">
            <v>1090710</v>
          </cell>
          <cell r="AU89">
            <v>3000</v>
          </cell>
          <cell r="AV89">
            <v>0</v>
          </cell>
          <cell r="AW89">
            <v>0</v>
          </cell>
          <cell r="AX89">
            <v>13170</v>
          </cell>
          <cell r="AZ89">
            <v>9798195.870000001</v>
          </cell>
          <cell r="BA89">
            <v>5817618</v>
          </cell>
          <cell r="BB89">
            <v>78674027.319999993</v>
          </cell>
          <cell r="BC89">
            <v>0</v>
          </cell>
          <cell r="BE89">
            <v>0</v>
          </cell>
          <cell r="BF89">
            <v>0</v>
          </cell>
          <cell r="BH89">
            <v>3717619.66</v>
          </cell>
          <cell r="BI89">
            <v>203100</v>
          </cell>
          <cell r="BJ89">
            <v>41440321.219999999</v>
          </cell>
          <cell r="BK89">
            <v>649127.69999999995</v>
          </cell>
          <cell r="BL89">
            <v>8276726</v>
          </cell>
          <cell r="BM89">
            <v>11703882.52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T89">
            <v>0</v>
          </cell>
        </row>
        <row r="91">
          <cell r="B91">
            <v>138226711.13</v>
          </cell>
          <cell r="C91">
            <v>14675064885.730001</v>
          </cell>
          <cell r="D91">
            <v>906568906.49000013</v>
          </cell>
          <cell r="E91">
            <v>791132</v>
          </cell>
          <cell r="F91">
            <v>203509409.78</v>
          </cell>
          <cell r="G91">
            <v>21315564.25</v>
          </cell>
          <cell r="H91">
            <v>25801189696.650002</v>
          </cell>
          <cell r="I91">
            <v>13381717185.170002</v>
          </cell>
          <cell r="J91">
            <v>0</v>
          </cell>
          <cell r="K91">
            <v>4581629580.1499996</v>
          </cell>
          <cell r="L91">
            <v>11512086474</v>
          </cell>
          <cell r="M91">
            <v>3513415113.4900002</v>
          </cell>
          <cell r="N91">
            <v>1819710</v>
          </cell>
          <cell r="O91">
            <v>174110</v>
          </cell>
          <cell r="P91">
            <v>130374050</v>
          </cell>
          <cell r="R91">
            <v>561704082.53999996</v>
          </cell>
          <cell r="S91">
            <v>34842510</v>
          </cell>
          <cell r="T91">
            <v>40591463.269999996</v>
          </cell>
          <cell r="U91">
            <v>56287189.100000001</v>
          </cell>
          <cell r="V91">
            <v>2200</v>
          </cell>
          <cell r="W91">
            <v>69280848</v>
          </cell>
          <cell r="X91">
            <v>772005</v>
          </cell>
          <cell r="Y91">
            <v>9933575</v>
          </cell>
          <cell r="Z91">
            <v>42500</v>
          </cell>
          <cell r="AA91">
            <v>11375</v>
          </cell>
          <cell r="AB91">
            <v>106929256.8</v>
          </cell>
          <cell r="AC91">
            <v>15433852</v>
          </cell>
          <cell r="AD91">
            <v>209880</v>
          </cell>
          <cell r="AE91">
            <v>1381800</v>
          </cell>
          <cell r="AF91">
            <v>201000</v>
          </cell>
          <cell r="AG91">
            <v>655815</v>
          </cell>
          <cell r="AH91">
            <v>8913007</v>
          </cell>
          <cell r="AI91">
            <v>88265403.840000004</v>
          </cell>
          <cell r="AJ91">
            <v>0</v>
          </cell>
          <cell r="AK91">
            <v>11055776</v>
          </cell>
          <cell r="AL91">
            <v>443378</v>
          </cell>
          <cell r="AM91">
            <v>756730</v>
          </cell>
          <cell r="AN91">
            <v>3408744</v>
          </cell>
          <cell r="AO91">
            <v>2999160</v>
          </cell>
          <cell r="AP91">
            <v>38260</v>
          </cell>
          <cell r="AQ91">
            <v>5039570</v>
          </cell>
          <cell r="AR91">
            <v>10893175</v>
          </cell>
          <cell r="AS91">
            <v>9280</v>
          </cell>
          <cell r="AT91">
            <v>7580018</v>
          </cell>
          <cell r="AU91">
            <v>75575</v>
          </cell>
          <cell r="AV91">
            <v>0</v>
          </cell>
          <cell r="AW91">
            <v>0</v>
          </cell>
          <cell r="AX91">
            <v>104700</v>
          </cell>
          <cell r="AZ91">
            <v>245650748.90000001</v>
          </cell>
          <cell r="BA91">
            <v>15806880</v>
          </cell>
          <cell r="BB91">
            <v>697236597.44000006</v>
          </cell>
          <cell r="BC91">
            <v>0</v>
          </cell>
          <cell r="BE91">
            <v>0</v>
          </cell>
          <cell r="BF91">
            <v>0</v>
          </cell>
          <cell r="BH91">
            <v>129394987.59999999</v>
          </cell>
          <cell r="BI91">
            <v>8930950</v>
          </cell>
          <cell r="BJ91">
            <v>691424602.97000003</v>
          </cell>
          <cell r="BK91">
            <v>70796270.50999999</v>
          </cell>
          <cell r="BL91">
            <v>27473361.5</v>
          </cell>
          <cell r="BM91">
            <v>67297557.289999992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T9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  <sheetName val="Sheet1"/>
    </sheetNames>
    <sheetDataSet>
      <sheetData sheetId="0" refreshError="1"/>
      <sheetData sheetId="1" refreshError="1"/>
      <sheetData sheetId="2">
        <row r="2">
          <cell r="A2">
            <v>43709</v>
          </cell>
        </row>
        <row r="89">
          <cell r="B89">
            <v>3528278.2199999997</v>
          </cell>
          <cell r="C89">
            <v>410761462.18000001</v>
          </cell>
          <cell r="D89">
            <v>24039181.189999998</v>
          </cell>
          <cell r="E89">
            <v>68680</v>
          </cell>
          <cell r="F89">
            <v>19224589.069999993</v>
          </cell>
          <cell r="G89">
            <v>1999180.5</v>
          </cell>
          <cell r="H89">
            <v>2329025827.4400001</v>
          </cell>
          <cell r="I89">
            <v>425366903.39999998</v>
          </cell>
          <cell r="J89">
            <v>0</v>
          </cell>
          <cell r="K89">
            <v>366803201.93000001</v>
          </cell>
          <cell r="L89">
            <v>1060757037</v>
          </cell>
          <cell r="M89">
            <v>331708037.35999995</v>
          </cell>
          <cell r="N89">
            <v>1373586</v>
          </cell>
          <cell r="O89">
            <v>14680</v>
          </cell>
          <cell r="P89">
            <v>21643780</v>
          </cell>
          <cell r="R89">
            <v>48349888</v>
          </cell>
          <cell r="S89">
            <v>3418620</v>
          </cell>
          <cell r="T89">
            <v>4650280</v>
          </cell>
          <cell r="U89">
            <v>5935801.6799999988</v>
          </cell>
          <cell r="V89">
            <v>0</v>
          </cell>
          <cell r="W89">
            <v>6604230</v>
          </cell>
          <cell r="X89">
            <v>78370</v>
          </cell>
          <cell r="Y89">
            <v>999350</v>
          </cell>
          <cell r="Z89">
            <v>4980</v>
          </cell>
          <cell r="AA89">
            <v>500</v>
          </cell>
          <cell r="AB89">
            <v>10062885.4</v>
          </cell>
          <cell r="AC89">
            <v>1623000</v>
          </cell>
          <cell r="AD89">
            <v>13085</v>
          </cell>
          <cell r="AE89">
            <v>244000</v>
          </cell>
          <cell r="AF89">
            <v>21000</v>
          </cell>
          <cell r="AG89">
            <v>109000</v>
          </cell>
          <cell r="AH89">
            <v>1201156</v>
          </cell>
          <cell r="AI89">
            <v>12683543.41</v>
          </cell>
          <cell r="AJ89">
            <v>0</v>
          </cell>
          <cell r="AK89">
            <v>1015931</v>
          </cell>
          <cell r="AL89">
            <v>57275</v>
          </cell>
          <cell r="AM89">
            <v>90760</v>
          </cell>
          <cell r="AN89">
            <v>295683</v>
          </cell>
          <cell r="AO89">
            <v>275080</v>
          </cell>
          <cell r="AP89">
            <v>5400</v>
          </cell>
          <cell r="AQ89">
            <v>951000</v>
          </cell>
          <cell r="AR89">
            <v>1007930</v>
          </cell>
          <cell r="AS89">
            <v>0</v>
          </cell>
          <cell r="AT89">
            <v>520845</v>
          </cell>
          <cell r="AU89">
            <v>8900</v>
          </cell>
          <cell r="AV89">
            <v>0</v>
          </cell>
          <cell r="AW89">
            <v>0</v>
          </cell>
          <cell r="AX89">
            <v>9215</v>
          </cell>
          <cell r="AZ89">
            <v>10451447.869999999</v>
          </cell>
          <cell r="BA89">
            <v>36480</v>
          </cell>
          <cell r="BB89">
            <v>133047532.26000001</v>
          </cell>
          <cell r="BC89">
            <v>0</v>
          </cell>
          <cell r="BE89">
            <v>41809382.460000001</v>
          </cell>
          <cell r="BF89">
            <v>0</v>
          </cell>
          <cell r="BH89">
            <v>7444900.3300000001</v>
          </cell>
          <cell r="BI89">
            <v>797200</v>
          </cell>
          <cell r="BJ89">
            <v>49972934.650000006</v>
          </cell>
          <cell r="BK89">
            <v>136462.5</v>
          </cell>
          <cell r="BL89">
            <v>16027512</v>
          </cell>
          <cell r="BM89">
            <v>21448891.75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T89">
            <v>0</v>
          </cell>
        </row>
        <row r="91">
          <cell r="B91">
            <v>141754989.34999999</v>
          </cell>
          <cell r="C91">
            <v>15085826347.909998</v>
          </cell>
          <cell r="D91">
            <v>930608087.67999995</v>
          </cell>
          <cell r="E91">
            <v>859812</v>
          </cell>
          <cell r="F91">
            <v>222733998.84999999</v>
          </cell>
          <cell r="G91">
            <v>23314744.75</v>
          </cell>
          <cell r="H91">
            <v>28130215524.09</v>
          </cell>
          <cell r="I91">
            <v>13807084088.570002</v>
          </cell>
          <cell r="J91">
            <v>0</v>
          </cell>
          <cell r="K91">
            <v>4948432782.0799999</v>
          </cell>
          <cell r="L91">
            <v>12572843511</v>
          </cell>
          <cell r="M91">
            <v>3845123150.8500004</v>
          </cell>
          <cell r="N91">
            <v>3193296</v>
          </cell>
          <cell r="O91">
            <v>188790</v>
          </cell>
          <cell r="P91">
            <v>152017830</v>
          </cell>
          <cell r="R91">
            <v>610053970.53999996</v>
          </cell>
          <cell r="S91">
            <v>38261130</v>
          </cell>
          <cell r="T91">
            <v>45241743.269999996</v>
          </cell>
          <cell r="U91">
            <v>62222990.780000001</v>
          </cell>
          <cell r="V91">
            <v>2200</v>
          </cell>
          <cell r="W91">
            <v>75885078</v>
          </cell>
          <cell r="X91">
            <v>850375</v>
          </cell>
          <cell r="Y91">
            <v>10932925</v>
          </cell>
          <cell r="Z91">
            <v>47480</v>
          </cell>
          <cell r="AA91">
            <v>11875</v>
          </cell>
          <cell r="AB91">
            <v>116992142.2</v>
          </cell>
          <cell r="AC91">
            <v>17056852</v>
          </cell>
          <cell r="AD91">
            <v>222965</v>
          </cell>
          <cell r="AE91">
            <v>1625800</v>
          </cell>
          <cell r="AF91">
            <v>222000</v>
          </cell>
          <cell r="AG91">
            <v>764815</v>
          </cell>
          <cell r="AH91">
            <v>10114163</v>
          </cell>
          <cell r="AI91">
            <v>100948947.25</v>
          </cell>
          <cell r="AJ91">
            <v>0</v>
          </cell>
          <cell r="AK91">
            <v>12071707</v>
          </cell>
          <cell r="AL91">
            <v>500653</v>
          </cell>
          <cell r="AM91">
            <v>847490</v>
          </cell>
          <cell r="AN91">
            <v>3704427</v>
          </cell>
          <cell r="AO91">
            <v>3274240</v>
          </cell>
          <cell r="AP91">
            <v>43660</v>
          </cell>
          <cell r="AQ91">
            <v>5990570</v>
          </cell>
          <cell r="AR91">
            <v>11901105</v>
          </cell>
          <cell r="AS91">
            <v>9280</v>
          </cell>
          <cell r="AT91">
            <v>8100863</v>
          </cell>
          <cell r="AU91">
            <v>84475</v>
          </cell>
          <cell r="AV91">
            <v>0</v>
          </cell>
          <cell r="AW91">
            <v>0</v>
          </cell>
          <cell r="AX91">
            <v>113915</v>
          </cell>
          <cell r="AZ91">
            <v>256102196.77000001</v>
          </cell>
          <cell r="BA91">
            <v>15843360</v>
          </cell>
          <cell r="BB91">
            <v>830284129.69999993</v>
          </cell>
          <cell r="BC91">
            <v>0</v>
          </cell>
          <cell r="BE91">
            <v>41809382.460000001</v>
          </cell>
          <cell r="BF91">
            <v>0</v>
          </cell>
          <cell r="BH91">
            <v>136839887.93000001</v>
          </cell>
          <cell r="BI91">
            <v>9728150</v>
          </cell>
          <cell r="BJ91">
            <v>741397537.62</v>
          </cell>
          <cell r="BK91">
            <v>70932733.00999999</v>
          </cell>
          <cell r="BL91">
            <v>43500873.5</v>
          </cell>
          <cell r="BM91">
            <v>88746449.040000007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T9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topLeftCell="A103" workbookViewId="0">
      <selection activeCell="A112" sqref="A112"/>
    </sheetView>
  </sheetViews>
  <sheetFormatPr defaultRowHeight="14.25" x14ac:dyDescent="0.2"/>
  <cols>
    <col min="1" max="1" width="40.625" bestFit="1" customWidth="1"/>
    <col min="2" max="2" width="15.125" bestFit="1" customWidth="1"/>
    <col min="3" max="4" width="14.25" bestFit="1" customWidth="1"/>
    <col min="5" max="5" width="3.125" bestFit="1" customWidth="1"/>
    <col min="6" max="6" width="15.125" bestFit="1" customWidth="1"/>
    <col min="9" max="9" width="13.5" bestFit="1" customWidth="1"/>
    <col min="10" max="11" width="10.75" bestFit="1" customWidth="1"/>
  </cols>
  <sheetData>
    <row r="1" spans="1:12" ht="23.25" x14ac:dyDescent="0.5">
      <c r="A1" s="51" t="s">
        <v>0</v>
      </c>
      <c r="B1" s="51"/>
      <c r="C1" s="51"/>
      <c r="D1" s="51"/>
      <c r="E1" s="51"/>
      <c r="F1" s="51"/>
      <c r="G1" s="1"/>
      <c r="H1" s="1"/>
      <c r="I1" s="1"/>
      <c r="J1" s="1"/>
      <c r="K1" s="1"/>
      <c r="L1" s="1"/>
    </row>
    <row r="2" spans="1:12" ht="23.25" x14ac:dyDescent="0.5">
      <c r="A2" s="52">
        <v>43374</v>
      </c>
      <c r="B2" s="51"/>
      <c r="C2" s="51"/>
      <c r="D2" s="51"/>
      <c r="E2" s="51"/>
      <c r="F2" s="51"/>
      <c r="G2" s="1"/>
      <c r="H2" s="51" t="s">
        <v>1</v>
      </c>
      <c r="I2" s="51"/>
      <c r="J2" s="51"/>
      <c r="K2" s="51"/>
      <c r="L2" s="1"/>
    </row>
    <row r="3" spans="1:12" ht="23.25" x14ac:dyDescent="0.5">
      <c r="A3" s="51"/>
      <c r="B3" s="51"/>
      <c r="C3" s="51"/>
      <c r="D3" s="51"/>
      <c r="E3" s="51"/>
      <c r="F3" s="51"/>
      <c r="G3" s="1"/>
      <c r="H3" s="52">
        <v>43374</v>
      </c>
      <c r="I3" s="51"/>
      <c r="J3" s="51"/>
      <c r="K3" s="51"/>
      <c r="L3" s="1"/>
    </row>
    <row r="4" spans="1:12" ht="23.25" x14ac:dyDescent="0.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1"/>
      <c r="H4" s="5"/>
      <c r="I4" s="5"/>
      <c r="J4" s="6"/>
      <c r="K4" s="6"/>
      <c r="L4" s="1"/>
    </row>
    <row r="5" spans="1:12" ht="23.25" x14ac:dyDescent="0.5">
      <c r="A5" s="7"/>
      <c r="B5" s="7" t="s">
        <v>8</v>
      </c>
      <c r="C5" s="7"/>
      <c r="D5" s="7"/>
      <c r="E5" s="7" t="s">
        <v>9</v>
      </c>
      <c r="F5" s="7" t="s">
        <v>10</v>
      </c>
      <c r="G5" s="1"/>
      <c r="H5" s="8" t="s">
        <v>11</v>
      </c>
      <c r="I5" s="8" t="s">
        <v>12</v>
      </c>
      <c r="J5" s="42" t="s">
        <v>4</v>
      </c>
      <c r="K5" s="8" t="s">
        <v>5</v>
      </c>
      <c r="L5" s="1"/>
    </row>
    <row r="6" spans="1:12" ht="23.25" x14ac:dyDescent="0.5">
      <c r="A6" s="10" t="s">
        <v>13</v>
      </c>
      <c r="B6" s="10"/>
      <c r="C6" s="10"/>
      <c r="D6" s="10"/>
      <c r="E6" s="11"/>
      <c r="F6" s="10"/>
      <c r="G6" s="12"/>
      <c r="H6" s="4">
        <v>1</v>
      </c>
      <c r="I6" s="10" t="s">
        <v>14</v>
      </c>
      <c r="J6" s="13">
        <v>21561352.670000002</v>
      </c>
      <c r="K6" s="13">
        <v>21561352.670000002</v>
      </c>
      <c r="L6" s="1"/>
    </row>
    <row r="7" spans="1:12" ht="23.25" x14ac:dyDescent="0.5">
      <c r="A7" s="14" t="s">
        <v>15</v>
      </c>
      <c r="B7" s="14"/>
      <c r="C7" s="14"/>
      <c r="D7" s="14"/>
      <c r="E7" s="15"/>
      <c r="F7" s="14"/>
      <c r="G7" s="12"/>
      <c r="H7" s="16">
        <v>2</v>
      </c>
      <c r="I7" s="14" t="s">
        <v>16</v>
      </c>
      <c r="J7" s="17">
        <v>2549299</v>
      </c>
      <c r="K7" s="17">
        <v>2549299</v>
      </c>
      <c r="L7" s="1"/>
    </row>
    <row r="8" spans="1:12" ht="23.25" x14ac:dyDescent="0.5">
      <c r="A8" s="14" t="s">
        <v>17</v>
      </c>
      <c r="B8" s="14"/>
      <c r="C8" s="14"/>
      <c r="D8" s="14"/>
      <c r="E8" s="15"/>
      <c r="F8" s="14"/>
      <c r="G8" s="12"/>
      <c r="H8" s="16">
        <v>3</v>
      </c>
      <c r="I8" s="14" t="s">
        <v>18</v>
      </c>
      <c r="J8" s="17">
        <v>896231</v>
      </c>
      <c r="K8" s="17">
        <v>896231</v>
      </c>
      <c r="L8" s="1"/>
    </row>
    <row r="9" spans="1:12" ht="23.25" x14ac:dyDescent="0.5">
      <c r="A9" s="14" t="s">
        <v>19</v>
      </c>
      <c r="B9" s="14">
        <v>139400000</v>
      </c>
      <c r="C9" s="14">
        <v>2227074.6300000004</v>
      </c>
      <c r="D9" s="14">
        <v>2227074.6300000004</v>
      </c>
      <c r="E9" s="15" t="s">
        <v>9</v>
      </c>
      <c r="F9" s="14">
        <v>137172925.37</v>
      </c>
      <c r="G9" s="12"/>
      <c r="H9" s="16">
        <v>4</v>
      </c>
      <c r="I9" s="14" t="s">
        <v>20</v>
      </c>
      <c r="J9" s="17">
        <v>199438.41999999998</v>
      </c>
      <c r="K9" s="17">
        <v>199438.41999999998</v>
      </c>
      <c r="L9" s="1"/>
    </row>
    <row r="10" spans="1:12" ht="23.25" x14ac:dyDescent="0.5">
      <c r="A10" s="14" t="s">
        <v>21</v>
      </c>
      <c r="B10" s="14">
        <v>14500000000</v>
      </c>
      <c r="C10" s="14">
        <v>430228675.2100001</v>
      </c>
      <c r="D10" s="14">
        <v>430228675.2100001</v>
      </c>
      <c r="E10" s="15" t="s">
        <v>9</v>
      </c>
      <c r="F10" s="14">
        <v>14069771324.789999</v>
      </c>
      <c r="G10" s="12"/>
      <c r="H10" s="16"/>
      <c r="I10" s="14"/>
      <c r="J10" s="17"/>
      <c r="K10" s="17"/>
      <c r="L10" s="1"/>
    </row>
    <row r="11" spans="1:12" ht="23.25" x14ac:dyDescent="0.5">
      <c r="A11" s="14" t="s">
        <v>22</v>
      </c>
      <c r="B11" s="14">
        <v>900000000</v>
      </c>
      <c r="C11" s="14">
        <v>13744692.27</v>
      </c>
      <c r="D11" s="14">
        <v>13744692.27</v>
      </c>
      <c r="E11" s="15" t="s">
        <v>9</v>
      </c>
      <c r="F11" s="14">
        <v>886255307.73000002</v>
      </c>
      <c r="G11" s="12"/>
      <c r="H11" s="16"/>
      <c r="I11" s="14"/>
      <c r="J11" s="17"/>
      <c r="K11" s="17"/>
      <c r="L11" s="18"/>
    </row>
    <row r="12" spans="1:12" ht="23.25" x14ac:dyDescent="0.5">
      <c r="A12" s="14" t="s">
        <v>23</v>
      </c>
      <c r="B12" s="14">
        <v>600000</v>
      </c>
      <c r="C12" s="14">
        <v>87162</v>
      </c>
      <c r="D12" s="14">
        <v>87162</v>
      </c>
      <c r="E12" s="15" t="s">
        <v>9</v>
      </c>
      <c r="F12" s="14">
        <v>512838</v>
      </c>
      <c r="G12" s="12"/>
      <c r="H12" s="16"/>
      <c r="I12" s="14"/>
      <c r="J12" s="17"/>
      <c r="K12" s="17"/>
      <c r="L12" s="1"/>
    </row>
    <row r="13" spans="1:12" ht="23.25" x14ac:dyDescent="0.5">
      <c r="A13" s="14" t="s">
        <v>24</v>
      </c>
      <c r="B13" s="14">
        <v>240000000</v>
      </c>
      <c r="C13" s="14">
        <v>18726777.449999999</v>
      </c>
      <c r="D13" s="14">
        <v>18726777.449999999</v>
      </c>
      <c r="E13" s="15" t="s">
        <v>9</v>
      </c>
      <c r="F13" s="14">
        <v>221273222.55000001</v>
      </c>
      <c r="G13" s="12"/>
      <c r="H13" s="16"/>
      <c r="I13" s="14"/>
      <c r="J13" s="17"/>
      <c r="K13" s="17"/>
      <c r="L13" s="1"/>
    </row>
    <row r="14" spans="1:12" ht="23.25" x14ac:dyDescent="0.5">
      <c r="A14" s="14" t="s">
        <v>25</v>
      </c>
      <c r="B14" s="43">
        <v>60000000</v>
      </c>
      <c r="C14" s="14">
        <v>1873653.25</v>
      </c>
      <c r="D14" s="14">
        <v>1873653.25</v>
      </c>
      <c r="E14" s="15" t="s">
        <v>9</v>
      </c>
      <c r="F14" s="14">
        <v>58126346.75</v>
      </c>
      <c r="G14" s="12"/>
      <c r="H14" s="35"/>
      <c r="I14" s="47"/>
      <c r="J14" s="47"/>
      <c r="K14" s="47"/>
      <c r="L14" s="18"/>
    </row>
    <row r="15" spans="1:12" ht="23.25" x14ac:dyDescent="0.5">
      <c r="A15" s="14" t="s">
        <v>26</v>
      </c>
      <c r="B15" s="21">
        <v>15840000000</v>
      </c>
      <c r="C15" s="21">
        <v>466888034.81000006</v>
      </c>
      <c r="D15" s="21">
        <v>466888034.81000006</v>
      </c>
      <c r="E15" s="9" t="s">
        <v>9</v>
      </c>
      <c r="F15" s="21">
        <v>15373111965.190001</v>
      </c>
      <c r="G15" s="12"/>
      <c r="H15" s="16"/>
      <c r="I15" s="14"/>
      <c r="J15" s="17"/>
      <c r="K15" s="17"/>
      <c r="L15" s="1"/>
    </row>
    <row r="16" spans="1:12" ht="23.25" x14ac:dyDescent="0.5">
      <c r="A16" s="14" t="s">
        <v>27</v>
      </c>
      <c r="B16" s="10"/>
      <c r="C16" s="10"/>
      <c r="D16" s="10"/>
      <c r="E16" s="11"/>
      <c r="F16" s="10"/>
      <c r="G16" s="12"/>
      <c r="H16" s="7"/>
      <c r="I16" s="14"/>
      <c r="J16" s="17"/>
      <c r="K16" s="17"/>
      <c r="L16" s="1"/>
    </row>
    <row r="17" spans="1:12" ht="24" thickBot="1" x14ac:dyDescent="0.55000000000000004">
      <c r="A17" s="14" t="s">
        <v>28</v>
      </c>
      <c r="B17" s="22">
        <v>26200000000</v>
      </c>
      <c r="C17" s="14">
        <v>2347800546.3299999</v>
      </c>
      <c r="D17" s="14">
        <v>2347800546.3299999</v>
      </c>
      <c r="E17" s="15" t="s">
        <v>9</v>
      </c>
      <c r="F17" s="14">
        <v>23852199453.669998</v>
      </c>
      <c r="G17" s="12"/>
      <c r="H17" s="23"/>
      <c r="I17" s="24" t="s">
        <v>29</v>
      </c>
      <c r="J17" s="25">
        <v>25206321.090000004</v>
      </c>
      <c r="K17" s="25">
        <v>25206321.090000004</v>
      </c>
      <c r="L17" s="1"/>
    </row>
    <row r="18" spans="1:12" ht="24" thickTop="1" x14ac:dyDescent="0.5">
      <c r="A18" s="14" t="s">
        <v>30</v>
      </c>
      <c r="B18" s="22">
        <v>13000000000</v>
      </c>
      <c r="C18" s="14">
        <v>1336077311.1300001</v>
      </c>
      <c r="D18" s="14">
        <v>1336077311.1300001</v>
      </c>
      <c r="E18" s="26" t="s">
        <v>9</v>
      </c>
      <c r="F18" s="14">
        <v>11663922688.869999</v>
      </c>
      <c r="G18" s="12"/>
      <c r="H18" s="1"/>
      <c r="I18" s="1"/>
      <c r="J18" s="1"/>
      <c r="K18" s="1"/>
      <c r="L18" s="1"/>
    </row>
    <row r="19" spans="1:12" ht="23.25" x14ac:dyDescent="0.5">
      <c r="A19" s="14" t="s">
        <v>31</v>
      </c>
      <c r="B19" s="22">
        <v>0</v>
      </c>
      <c r="C19" s="14">
        <v>0</v>
      </c>
      <c r="D19" s="14">
        <v>0</v>
      </c>
      <c r="E19" s="15" t="s">
        <v>9</v>
      </c>
      <c r="F19" s="14">
        <v>0</v>
      </c>
      <c r="G19" s="12"/>
      <c r="H19" s="18"/>
      <c r="I19" s="18"/>
      <c r="J19" s="3"/>
      <c r="K19" s="12"/>
      <c r="L19" s="18"/>
    </row>
    <row r="20" spans="1:12" ht="23.25" x14ac:dyDescent="0.5">
      <c r="A20" s="14" t="s">
        <v>32</v>
      </c>
      <c r="B20" s="22">
        <v>4200000000</v>
      </c>
      <c r="C20" s="14">
        <v>383933330.01999998</v>
      </c>
      <c r="D20" s="14">
        <v>383933330.01999998</v>
      </c>
      <c r="E20" s="15" t="s">
        <v>9</v>
      </c>
      <c r="F20" s="14">
        <v>3816066669.98</v>
      </c>
      <c r="G20" s="12"/>
      <c r="H20" s="5"/>
      <c r="I20" s="1"/>
      <c r="J20" s="1"/>
      <c r="K20" s="1"/>
      <c r="L20" s="41"/>
    </row>
    <row r="21" spans="1:12" ht="23.25" x14ac:dyDescent="0.5">
      <c r="A21" s="14" t="s">
        <v>33</v>
      </c>
      <c r="B21" s="27">
        <v>12900000000</v>
      </c>
      <c r="C21" s="14">
        <v>1155059907</v>
      </c>
      <c r="D21" s="28">
        <v>1155059907</v>
      </c>
      <c r="E21" s="15" t="s">
        <v>9</v>
      </c>
      <c r="F21" s="29">
        <v>11744940093</v>
      </c>
      <c r="G21" s="12"/>
      <c r="H21" s="5"/>
      <c r="I21" s="1"/>
      <c r="J21" s="1"/>
      <c r="K21" s="1"/>
      <c r="L21" s="41"/>
    </row>
    <row r="22" spans="1:12" ht="23.25" x14ac:dyDescent="0.5">
      <c r="A22" s="35" t="s">
        <v>34</v>
      </c>
      <c r="B22" s="27"/>
      <c r="C22" s="14"/>
      <c r="D22" s="28"/>
      <c r="E22" s="15"/>
      <c r="F22" s="29"/>
      <c r="G22" s="12"/>
      <c r="H22" s="5"/>
      <c r="I22" s="1"/>
      <c r="J22" s="1"/>
      <c r="K22" s="1"/>
      <c r="L22" s="41"/>
    </row>
    <row r="23" spans="1:12" ht="23.25" x14ac:dyDescent="0.5">
      <c r="A23" s="14" t="s">
        <v>35</v>
      </c>
      <c r="B23" s="22">
        <v>3570000000</v>
      </c>
      <c r="C23" s="14">
        <v>291497854.53999996</v>
      </c>
      <c r="D23" s="14">
        <v>291497854.53999996</v>
      </c>
      <c r="E23" s="15" t="s">
        <v>9</v>
      </c>
      <c r="F23" s="14">
        <v>3278502145.46</v>
      </c>
      <c r="G23" s="12"/>
      <c r="H23" s="1"/>
      <c r="I23" s="1"/>
      <c r="J23" s="1"/>
      <c r="K23" s="1"/>
      <c r="L23" s="41"/>
    </row>
    <row r="24" spans="1:12" ht="23.25" x14ac:dyDescent="0.5">
      <c r="A24" s="14" t="s">
        <v>36</v>
      </c>
      <c r="B24" s="14">
        <v>4600000</v>
      </c>
      <c r="C24" s="14">
        <v>31046</v>
      </c>
      <c r="D24" s="14">
        <v>31046</v>
      </c>
      <c r="E24" s="15" t="s">
        <v>9</v>
      </c>
      <c r="F24" s="14">
        <v>4568954</v>
      </c>
      <c r="G24" s="44"/>
      <c r="H24" s="45"/>
      <c r="I24" s="45"/>
      <c r="J24" s="45"/>
      <c r="K24" s="45"/>
      <c r="L24" s="46"/>
    </row>
    <row r="25" spans="1:12" ht="23.25" x14ac:dyDescent="0.5">
      <c r="A25" s="14" t="s">
        <v>37</v>
      </c>
      <c r="B25" s="14">
        <v>400000</v>
      </c>
      <c r="C25" s="14">
        <v>16550</v>
      </c>
      <c r="D25" s="14">
        <v>16550</v>
      </c>
      <c r="E25" s="15" t="s">
        <v>9</v>
      </c>
      <c r="F25" s="14">
        <v>383450</v>
      </c>
      <c r="G25" s="12"/>
      <c r="H25" s="1"/>
      <c r="I25" s="1"/>
      <c r="J25" s="1"/>
      <c r="K25" s="1"/>
      <c r="L25" s="1"/>
    </row>
    <row r="26" spans="1:12" ht="23.25" x14ac:dyDescent="0.5">
      <c r="A26" s="14" t="s">
        <v>38</v>
      </c>
      <c r="B26" s="14">
        <v>125000000</v>
      </c>
      <c r="C26" s="14">
        <v>13666375</v>
      </c>
      <c r="D26" s="14">
        <v>13666375</v>
      </c>
      <c r="E26" s="15" t="s">
        <v>9</v>
      </c>
      <c r="F26" s="14">
        <v>111333625</v>
      </c>
      <c r="G26" s="12"/>
      <c r="H26" s="1"/>
      <c r="I26" s="1"/>
      <c r="J26" s="1"/>
      <c r="K26" s="1"/>
      <c r="L26" s="1"/>
    </row>
    <row r="27" spans="1:12" ht="23.25" x14ac:dyDescent="0.5">
      <c r="A27" s="14" t="s">
        <v>39</v>
      </c>
      <c r="B27" s="30">
        <v>60000000000</v>
      </c>
      <c r="C27" s="30">
        <v>5528082920.0199995</v>
      </c>
      <c r="D27" s="30">
        <v>5528082920.0199995</v>
      </c>
      <c r="E27" s="9" t="s">
        <v>9</v>
      </c>
      <c r="F27" s="21">
        <v>54471917079.980003</v>
      </c>
      <c r="G27" s="12"/>
      <c r="H27" s="18"/>
      <c r="I27" s="18"/>
      <c r="J27" s="18"/>
      <c r="K27" s="18"/>
      <c r="L27" s="1"/>
    </row>
    <row r="28" spans="1:12" ht="23.25" x14ac:dyDescent="0.5">
      <c r="A28" s="20" t="s">
        <v>40</v>
      </c>
      <c r="B28" s="19">
        <v>75840000000</v>
      </c>
      <c r="C28" s="19">
        <v>5994970954.8299999</v>
      </c>
      <c r="D28" s="19">
        <v>5994970954.8299999</v>
      </c>
      <c r="E28" s="31" t="s">
        <v>9</v>
      </c>
      <c r="F28" s="19">
        <v>69845029045.169998</v>
      </c>
      <c r="G28" s="12"/>
      <c r="H28" s="1"/>
      <c r="I28" s="1"/>
      <c r="J28" s="1"/>
      <c r="K28" s="1"/>
      <c r="L28" s="1"/>
    </row>
    <row r="29" spans="1:12" ht="23.25" x14ac:dyDescent="0.5">
      <c r="A29" s="14" t="s">
        <v>41</v>
      </c>
      <c r="B29" s="10"/>
      <c r="C29" s="10"/>
      <c r="D29" s="10"/>
      <c r="E29" s="11"/>
      <c r="F29" s="10"/>
      <c r="G29" s="12"/>
      <c r="H29" s="1"/>
      <c r="I29" s="1"/>
      <c r="J29" s="1"/>
      <c r="K29" s="1"/>
      <c r="L29" s="1"/>
    </row>
    <row r="30" spans="1:12" ht="23.25" x14ac:dyDescent="0.5">
      <c r="A30" s="14" t="s">
        <v>42</v>
      </c>
      <c r="B30" s="14"/>
      <c r="C30" s="14"/>
      <c r="D30" s="14"/>
      <c r="E30" s="15"/>
      <c r="F30" s="14"/>
      <c r="G30" s="12"/>
      <c r="H30" s="1"/>
      <c r="I30" s="1"/>
      <c r="J30" s="1"/>
      <c r="K30" s="1"/>
      <c r="L30" s="1"/>
    </row>
    <row r="31" spans="1:12" ht="23.25" x14ac:dyDescent="0.5">
      <c r="A31" s="14" t="s">
        <v>43</v>
      </c>
      <c r="B31" s="14">
        <v>1374000000</v>
      </c>
      <c r="C31" s="14">
        <v>44471173.539999999</v>
      </c>
      <c r="D31" s="14">
        <v>44471173.539999999</v>
      </c>
      <c r="E31" s="15" t="s">
        <v>9</v>
      </c>
      <c r="F31" s="14">
        <v>1329528826.46</v>
      </c>
      <c r="G31" s="12"/>
      <c r="H31" s="1"/>
      <c r="I31" s="1"/>
      <c r="J31" s="1"/>
      <c r="K31" s="1"/>
      <c r="L31" s="1"/>
    </row>
    <row r="32" spans="1:12" ht="23.25" x14ac:dyDescent="0.5">
      <c r="A32" s="14" t="s">
        <v>44</v>
      </c>
      <c r="B32" s="14">
        <v>37500000</v>
      </c>
      <c r="C32" s="14">
        <v>3106100</v>
      </c>
      <c r="D32" s="14">
        <v>3106100</v>
      </c>
      <c r="E32" s="15" t="s">
        <v>9</v>
      </c>
      <c r="F32" s="14">
        <v>34393900</v>
      </c>
      <c r="G32" s="12"/>
      <c r="H32" s="1"/>
      <c r="I32" s="1"/>
      <c r="J32" s="1"/>
      <c r="K32" s="1"/>
      <c r="L32" s="1"/>
    </row>
    <row r="33" spans="1:11" ht="23.25" x14ac:dyDescent="0.5">
      <c r="A33" s="14" t="s">
        <v>45</v>
      </c>
      <c r="B33" s="14">
        <v>64000000</v>
      </c>
      <c r="C33" s="14">
        <v>3198135.3</v>
      </c>
      <c r="D33" s="14">
        <v>3198135.3</v>
      </c>
      <c r="E33" s="15" t="s">
        <v>9</v>
      </c>
      <c r="F33" s="14">
        <v>60801864.700000003</v>
      </c>
      <c r="G33" s="12"/>
      <c r="H33" s="3"/>
      <c r="I33" s="3"/>
      <c r="J33" s="3"/>
      <c r="K33" s="3"/>
    </row>
    <row r="34" spans="1:11" ht="23.25" x14ac:dyDescent="0.5">
      <c r="A34" s="14" t="s">
        <v>46</v>
      </c>
      <c r="B34" s="14">
        <v>52000000</v>
      </c>
      <c r="C34" s="14">
        <v>5243282.47</v>
      </c>
      <c r="D34" s="14">
        <v>5243282.47</v>
      </c>
      <c r="E34" s="15" t="s">
        <v>9</v>
      </c>
      <c r="F34" s="14">
        <v>46756717.530000001</v>
      </c>
      <c r="G34" s="12"/>
      <c r="H34" s="1"/>
      <c r="I34" s="1"/>
      <c r="J34" s="1"/>
      <c r="K34" s="1"/>
    </row>
    <row r="35" spans="1:11" ht="23.25" x14ac:dyDescent="0.5">
      <c r="A35" s="14" t="s">
        <v>47</v>
      </c>
      <c r="B35" s="14">
        <v>10000</v>
      </c>
      <c r="C35" s="14">
        <v>0</v>
      </c>
      <c r="D35" s="14">
        <v>0</v>
      </c>
      <c r="E35" s="15" t="s">
        <v>9</v>
      </c>
      <c r="F35" s="14">
        <v>10000</v>
      </c>
      <c r="G35" s="12"/>
      <c r="H35" s="1"/>
      <c r="I35" s="1"/>
      <c r="J35" s="1"/>
      <c r="K35" s="1"/>
    </row>
    <row r="36" spans="1:11" ht="23.25" x14ac:dyDescent="0.5">
      <c r="A36" s="14" t="s">
        <v>48</v>
      </c>
      <c r="B36" s="14">
        <v>79000000</v>
      </c>
      <c r="C36" s="14">
        <v>6349200</v>
      </c>
      <c r="D36" s="14">
        <v>6349200</v>
      </c>
      <c r="E36" s="15" t="s">
        <v>9</v>
      </c>
      <c r="F36" s="14">
        <v>72650800</v>
      </c>
      <c r="G36" s="12"/>
      <c r="H36" s="3"/>
      <c r="I36" s="3"/>
      <c r="J36" s="3"/>
      <c r="K36" s="3"/>
    </row>
    <row r="37" spans="1:11" ht="23.25" x14ac:dyDescent="0.5">
      <c r="A37" s="14" t="s">
        <v>49</v>
      </c>
      <c r="B37" s="32">
        <v>900000</v>
      </c>
      <c r="C37" s="14">
        <v>68850</v>
      </c>
      <c r="D37" s="14">
        <v>68850</v>
      </c>
      <c r="E37" s="15" t="s">
        <v>9</v>
      </c>
      <c r="F37" s="14">
        <v>831150</v>
      </c>
      <c r="G37" s="12"/>
      <c r="H37" s="1"/>
      <c r="I37" s="1"/>
      <c r="J37" s="1"/>
      <c r="K37" s="1"/>
    </row>
    <row r="38" spans="1:11" ht="23.25" x14ac:dyDescent="0.5">
      <c r="A38" s="14" t="s">
        <v>50</v>
      </c>
      <c r="B38" s="32">
        <v>9500000</v>
      </c>
      <c r="C38" s="14">
        <v>891000</v>
      </c>
      <c r="D38" s="14">
        <v>891000</v>
      </c>
      <c r="E38" s="15" t="s">
        <v>9</v>
      </c>
      <c r="F38" s="14">
        <v>8609000</v>
      </c>
      <c r="G38" s="12"/>
      <c r="H38" s="1"/>
      <c r="I38" s="1"/>
      <c r="J38" s="1"/>
      <c r="K38" s="1"/>
    </row>
    <row r="39" spans="1:11" ht="23.25" x14ac:dyDescent="0.5">
      <c r="A39" s="28"/>
      <c r="B39" s="32"/>
      <c r="C39" s="28"/>
      <c r="D39" s="28"/>
      <c r="E39" s="33"/>
      <c r="F39" s="28"/>
      <c r="G39" s="12"/>
      <c r="H39" s="1"/>
      <c r="I39" s="1"/>
      <c r="J39" s="1"/>
      <c r="K39" s="1"/>
    </row>
    <row r="40" spans="1:11" ht="23.25" x14ac:dyDescent="0.5">
      <c r="A40" s="28"/>
      <c r="B40" s="32"/>
      <c r="C40" s="28"/>
      <c r="D40" s="28"/>
      <c r="E40" s="33"/>
      <c r="F40" s="28"/>
      <c r="G40" s="12"/>
      <c r="H40" s="1"/>
      <c r="I40" s="1"/>
      <c r="J40" s="1"/>
      <c r="K40" s="1"/>
    </row>
    <row r="41" spans="1:11" ht="23.25" x14ac:dyDescent="0.5">
      <c r="A41" s="51" t="s">
        <v>51</v>
      </c>
      <c r="B41" s="51"/>
      <c r="C41" s="51"/>
      <c r="D41" s="51"/>
      <c r="E41" s="51"/>
      <c r="F41" s="51"/>
      <c r="G41" s="12"/>
      <c r="H41" s="1"/>
      <c r="I41" s="1"/>
      <c r="J41" s="1"/>
      <c r="K41" s="1"/>
    </row>
    <row r="42" spans="1:11" ht="23.25" x14ac:dyDescent="0.5">
      <c r="A42" s="51"/>
      <c r="B42" s="51"/>
      <c r="C42" s="51"/>
      <c r="D42" s="51"/>
      <c r="E42" s="51"/>
      <c r="F42" s="51"/>
      <c r="G42" s="12"/>
      <c r="H42" s="1"/>
      <c r="I42" s="1"/>
      <c r="J42" s="1"/>
      <c r="K42" s="1"/>
    </row>
    <row r="43" spans="1:11" ht="23.25" x14ac:dyDescent="0.5">
      <c r="A43" s="4" t="s">
        <v>2</v>
      </c>
      <c r="B43" s="4" t="s">
        <v>3</v>
      </c>
      <c r="C43" s="4" t="s">
        <v>4</v>
      </c>
      <c r="D43" s="4" t="s">
        <v>5</v>
      </c>
      <c r="E43" s="4" t="s">
        <v>6</v>
      </c>
      <c r="F43" s="4" t="s">
        <v>7</v>
      </c>
      <c r="G43" s="12"/>
      <c r="H43" s="1"/>
      <c r="I43" s="1"/>
      <c r="J43" s="1"/>
      <c r="K43" s="1"/>
    </row>
    <row r="44" spans="1:11" ht="23.25" x14ac:dyDescent="0.5">
      <c r="A44" s="7"/>
      <c r="B44" s="7" t="s">
        <v>8</v>
      </c>
      <c r="C44" s="7"/>
      <c r="D44" s="7"/>
      <c r="E44" s="7" t="s">
        <v>9</v>
      </c>
      <c r="F44" s="7" t="s">
        <v>52</v>
      </c>
      <c r="G44" s="12"/>
      <c r="H44" s="18"/>
      <c r="I44" s="18"/>
      <c r="J44" s="18"/>
      <c r="K44" s="18"/>
    </row>
    <row r="45" spans="1:11" ht="23.25" x14ac:dyDescent="0.5">
      <c r="A45" s="10"/>
      <c r="B45" s="10"/>
      <c r="C45" s="10"/>
      <c r="D45" s="10"/>
      <c r="E45" s="11"/>
      <c r="F45" s="10"/>
      <c r="G45" s="12"/>
      <c r="H45" s="3"/>
      <c r="I45" s="3"/>
      <c r="J45" s="3"/>
      <c r="K45" s="3"/>
    </row>
    <row r="46" spans="1:11" ht="23.25" x14ac:dyDescent="0.5">
      <c r="A46" s="14" t="s">
        <v>53</v>
      </c>
      <c r="B46" s="14">
        <v>80000</v>
      </c>
      <c r="C46" s="14">
        <v>0</v>
      </c>
      <c r="D46" s="14">
        <v>0</v>
      </c>
      <c r="E46" s="15" t="s">
        <v>9</v>
      </c>
      <c r="F46" s="14">
        <v>80000</v>
      </c>
      <c r="G46" s="12"/>
      <c r="H46" s="3"/>
      <c r="I46" s="3"/>
      <c r="J46" s="3"/>
      <c r="K46" s="3"/>
    </row>
    <row r="47" spans="1:11" ht="23.25" x14ac:dyDescent="0.5">
      <c r="A47" s="14" t="s">
        <v>54</v>
      </c>
      <c r="B47" s="14">
        <v>10000</v>
      </c>
      <c r="C47" s="14">
        <v>0</v>
      </c>
      <c r="D47" s="14">
        <v>0</v>
      </c>
      <c r="E47" s="15" t="s">
        <v>9</v>
      </c>
      <c r="F47" s="14">
        <v>10000</v>
      </c>
      <c r="G47" s="12"/>
      <c r="H47" s="3"/>
      <c r="I47" s="3"/>
      <c r="J47" s="3"/>
      <c r="K47" s="3"/>
    </row>
    <row r="48" spans="1:11" ht="23.25" x14ac:dyDescent="0.5">
      <c r="A48" s="14" t="s">
        <v>55</v>
      </c>
      <c r="B48" s="21">
        <v>1617000000</v>
      </c>
      <c r="C48" s="21">
        <v>63327741.309999995</v>
      </c>
      <c r="D48" s="21">
        <v>63327741.309999995</v>
      </c>
      <c r="E48" s="9" t="s">
        <v>9</v>
      </c>
      <c r="F48" s="21">
        <v>1553672258.6900001</v>
      </c>
      <c r="G48" s="12"/>
      <c r="H48" s="3"/>
      <c r="I48" s="3"/>
      <c r="J48" s="3"/>
      <c r="K48" s="3"/>
    </row>
    <row r="49" spans="1:11" ht="23.25" x14ac:dyDescent="0.5">
      <c r="A49" s="14" t="s">
        <v>56</v>
      </c>
      <c r="B49" s="14"/>
      <c r="C49" s="14"/>
      <c r="D49" s="14"/>
      <c r="E49" s="15"/>
      <c r="F49" s="14"/>
      <c r="G49" s="12"/>
      <c r="H49" s="3"/>
      <c r="I49" s="3"/>
      <c r="J49" s="3"/>
      <c r="K49" s="3"/>
    </row>
    <row r="50" spans="1:11" ht="23.25" x14ac:dyDescent="0.5">
      <c r="A50" s="14" t="s">
        <v>57</v>
      </c>
      <c r="B50" s="14">
        <v>113000000</v>
      </c>
      <c r="C50" s="14">
        <v>11790856</v>
      </c>
      <c r="D50" s="14">
        <v>11790856</v>
      </c>
      <c r="E50" s="15" t="s">
        <v>9</v>
      </c>
      <c r="F50" s="14">
        <v>101209144</v>
      </c>
      <c r="G50" s="12"/>
      <c r="H50" s="1"/>
      <c r="I50" s="1"/>
      <c r="J50" s="1"/>
      <c r="K50" s="1"/>
    </row>
    <row r="51" spans="1:11" ht="23.25" x14ac:dyDescent="0.5">
      <c r="A51" s="14" t="s">
        <v>58</v>
      </c>
      <c r="B51" s="14"/>
      <c r="C51" s="14"/>
      <c r="D51" s="14"/>
      <c r="E51" s="15"/>
      <c r="F51" s="14"/>
      <c r="G51" s="12"/>
      <c r="H51" s="1"/>
      <c r="I51" s="1"/>
      <c r="J51" s="1"/>
      <c r="K51" s="1"/>
    </row>
    <row r="52" spans="1:11" ht="23.25" x14ac:dyDescent="0.5">
      <c r="A52" s="14" t="s">
        <v>59</v>
      </c>
      <c r="B52" s="14">
        <v>15000000</v>
      </c>
      <c r="C52" s="14">
        <v>1308458</v>
      </c>
      <c r="D52" s="14">
        <v>1308458</v>
      </c>
      <c r="E52" s="15" t="s">
        <v>9</v>
      </c>
      <c r="F52" s="14">
        <v>13691542</v>
      </c>
      <c r="G52" s="12"/>
      <c r="H52" s="1"/>
      <c r="I52" s="1"/>
      <c r="J52" s="1"/>
      <c r="K52" s="1"/>
    </row>
    <row r="53" spans="1:11" ht="23.25" x14ac:dyDescent="0.5">
      <c r="A53" s="14" t="s">
        <v>60</v>
      </c>
      <c r="B53" s="14"/>
      <c r="C53" s="14"/>
      <c r="D53" s="14"/>
      <c r="E53" s="15"/>
      <c r="F53" s="14"/>
      <c r="G53" s="12"/>
      <c r="H53" s="1"/>
      <c r="I53" s="1"/>
      <c r="J53" s="1"/>
      <c r="K53" s="1"/>
    </row>
    <row r="54" spans="1:11" ht="23.25" x14ac:dyDescent="0.5">
      <c r="A54" s="14" t="s">
        <v>61</v>
      </c>
      <c r="B54" s="14">
        <v>200000</v>
      </c>
      <c r="C54" s="14">
        <v>14715</v>
      </c>
      <c r="D54" s="14">
        <v>14715</v>
      </c>
      <c r="E54" s="15" t="s">
        <v>9</v>
      </c>
      <c r="F54" s="14">
        <v>185285</v>
      </c>
      <c r="G54" s="12"/>
      <c r="H54" s="1"/>
      <c r="I54" s="1"/>
      <c r="J54" s="1"/>
      <c r="K54" s="1"/>
    </row>
    <row r="55" spans="1:11" ht="23.25" x14ac:dyDescent="0.5">
      <c r="A55" s="14" t="s">
        <v>62</v>
      </c>
      <c r="B55" s="14">
        <v>800000</v>
      </c>
      <c r="C55" s="14">
        <v>72000</v>
      </c>
      <c r="D55" s="14">
        <v>72000</v>
      </c>
      <c r="E55" s="15" t="s">
        <v>9</v>
      </c>
      <c r="F55" s="14">
        <v>728000</v>
      </c>
      <c r="G55" s="12"/>
      <c r="H55" s="1"/>
      <c r="I55" s="1"/>
      <c r="J55" s="1"/>
      <c r="K55" s="1"/>
    </row>
    <row r="56" spans="1:11" ht="23.25" x14ac:dyDescent="0.5">
      <c r="A56" s="14" t="s">
        <v>63</v>
      </c>
      <c r="B56" s="14">
        <v>300000</v>
      </c>
      <c r="C56" s="14">
        <v>17500</v>
      </c>
      <c r="D56" s="14">
        <v>17500</v>
      </c>
      <c r="E56" s="15" t="s">
        <v>9</v>
      </c>
      <c r="F56" s="14">
        <v>282500</v>
      </c>
      <c r="G56" s="12"/>
      <c r="H56" s="1"/>
      <c r="I56" s="1"/>
      <c r="J56" s="1"/>
      <c r="K56" s="1"/>
    </row>
    <row r="57" spans="1:11" ht="23.25" x14ac:dyDescent="0.5">
      <c r="A57" s="14" t="s">
        <v>64</v>
      </c>
      <c r="B57" s="14">
        <v>500000</v>
      </c>
      <c r="C57" s="14">
        <v>57000</v>
      </c>
      <c r="D57" s="14">
        <v>57000</v>
      </c>
      <c r="E57" s="15" t="s">
        <v>9</v>
      </c>
      <c r="F57" s="14">
        <v>443000</v>
      </c>
      <c r="G57" s="12"/>
      <c r="H57" s="1"/>
      <c r="I57" s="1"/>
      <c r="J57" s="1"/>
      <c r="K57" s="1"/>
    </row>
    <row r="58" spans="1:11" ht="23.25" x14ac:dyDescent="0.5">
      <c r="A58" s="14" t="s">
        <v>65</v>
      </c>
      <c r="B58" s="14">
        <v>7200000</v>
      </c>
      <c r="C58" s="14">
        <v>764912</v>
      </c>
      <c r="D58" s="14">
        <v>764912</v>
      </c>
      <c r="E58" s="15" t="s">
        <v>9</v>
      </c>
      <c r="F58" s="14">
        <v>6435088</v>
      </c>
      <c r="G58" s="12"/>
      <c r="H58" s="1"/>
      <c r="I58" s="1"/>
      <c r="J58" s="1"/>
      <c r="K58" s="1"/>
    </row>
    <row r="59" spans="1:11" ht="23.25" x14ac:dyDescent="0.5">
      <c r="A59" s="14" t="s">
        <v>66</v>
      </c>
      <c r="B59" s="14"/>
      <c r="C59" s="14"/>
      <c r="D59" s="14"/>
      <c r="E59" s="15"/>
      <c r="F59" s="14"/>
      <c r="G59" s="12"/>
      <c r="H59" s="1"/>
      <c r="I59" s="1"/>
      <c r="J59" s="1"/>
      <c r="K59" s="1"/>
    </row>
    <row r="60" spans="1:11" ht="23.25" x14ac:dyDescent="0.5">
      <c r="A60" s="14" t="s">
        <v>67</v>
      </c>
      <c r="B60" s="21">
        <v>137000000</v>
      </c>
      <c r="C60" s="21">
        <v>14025441</v>
      </c>
      <c r="D60" s="21">
        <v>14025441</v>
      </c>
      <c r="E60" s="9" t="s">
        <v>9</v>
      </c>
      <c r="F60" s="21">
        <v>122974559</v>
      </c>
      <c r="G60" s="12"/>
      <c r="H60" s="1"/>
      <c r="I60" s="1"/>
      <c r="J60" s="1"/>
      <c r="K60" s="1"/>
    </row>
    <row r="61" spans="1:11" ht="23.25" x14ac:dyDescent="0.5">
      <c r="A61" s="14" t="s">
        <v>68</v>
      </c>
      <c r="B61" s="14"/>
      <c r="C61" s="14"/>
      <c r="D61" s="14"/>
      <c r="E61" s="15"/>
      <c r="F61" s="14"/>
      <c r="G61" s="12"/>
      <c r="H61" s="1"/>
      <c r="I61" s="1"/>
      <c r="J61" s="1"/>
      <c r="K61" s="1"/>
    </row>
    <row r="62" spans="1:11" ht="23.25" x14ac:dyDescent="0.5">
      <c r="A62" s="14" t="s">
        <v>69</v>
      </c>
      <c r="B62" s="14">
        <v>85000000</v>
      </c>
      <c r="C62" s="14">
        <v>7042687.7999999998</v>
      </c>
      <c r="D62" s="14">
        <v>7042687.7999999998</v>
      </c>
      <c r="E62" s="15" t="s">
        <v>9</v>
      </c>
      <c r="F62" s="14">
        <v>77957312.200000003</v>
      </c>
      <c r="G62" s="12"/>
      <c r="H62" s="1"/>
      <c r="I62" s="1"/>
      <c r="J62" s="1"/>
      <c r="K62" s="1"/>
    </row>
    <row r="63" spans="1:11" ht="23.25" x14ac:dyDescent="0.5">
      <c r="A63" s="14" t="s">
        <v>70</v>
      </c>
      <c r="B63" s="21">
        <v>85000000</v>
      </c>
      <c r="C63" s="21">
        <v>7042687.7999999998</v>
      </c>
      <c r="D63" s="21">
        <v>7042687.7999999998</v>
      </c>
      <c r="E63" s="9" t="s">
        <v>9</v>
      </c>
      <c r="F63" s="21">
        <v>77957312.200000003</v>
      </c>
      <c r="G63" s="12"/>
      <c r="H63" s="1"/>
      <c r="I63" s="1"/>
      <c r="J63" s="1"/>
      <c r="K63" s="1"/>
    </row>
    <row r="64" spans="1:11" ht="23.25" x14ac:dyDescent="0.5">
      <c r="A64" s="14" t="s">
        <v>71</v>
      </c>
      <c r="B64" s="14"/>
      <c r="C64" s="14"/>
      <c r="D64" s="14"/>
      <c r="E64" s="15"/>
      <c r="F64" s="14"/>
      <c r="G64" s="12"/>
      <c r="H64" s="18"/>
      <c r="I64" s="18"/>
      <c r="J64" s="18"/>
      <c r="K64" s="18"/>
    </row>
    <row r="65" spans="1:11" ht="23.25" x14ac:dyDescent="0.5">
      <c r="A65" s="14" t="s">
        <v>72</v>
      </c>
      <c r="B65" s="14">
        <v>0</v>
      </c>
      <c r="C65" s="14">
        <v>58</v>
      </c>
      <c r="D65" s="14">
        <v>58</v>
      </c>
      <c r="E65" s="15" t="s">
        <v>6</v>
      </c>
      <c r="F65" s="14">
        <v>58</v>
      </c>
      <c r="G65" s="12"/>
      <c r="H65" s="3"/>
      <c r="I65" s="3"/>
      <c r="J65" s="3"/>
      <c r="K65" s="3"/>
    </row>
    <row r="66" spans="1:11" ht="23.25" x14ac:dyDescent="0.5">
      <c r="A66" s="14" t="s">
        <v>73</v>
      </c>
      <c r="B66" s="14">
        <v>10000000</v>
      </c>
      <c r="C66" s="14">
        <v>1365828</v>
      </c>
      <c r="D66" s="14">
        <v>1365828</v>
      </c>
      <c r="E66" s="15" t="s">
        <v>9</v>
      </c>
      <c r="F66" s="14">
        <v>8634172</v>
      </c>
      <c r="G66" s="12"/>
      <c r="H66" s="1"/>
      <c r="I66" s="1"/>
      <c r="J66" s="1"/>
      <c r="K66" s="1"/>
    </row>
    <row r="67" spans="1:11" ht="23.25" x14ac:dyDescent="0.5">
      <c r="A67" s="14" t="s">
        <v>74</v>
      </c>
      <c r="B67" s="14">
        <v>500000</v>
      </c>
      <c r="C67" s="14">
        <v>23975</v>
      </c>
      <c r="D67" s="14">
        <v>23975</v>
      </c>
      <c r="E67" s="15" t="s">
        <v>9</v>
      </c>
      <c r="F67" s="14">
        <v>476025</v>
      </c>
      <c r="G67" s="12"/>
      <c r="H67" s="1"/>
      <c r="I67" s="1"/>
      <c r="J67" s="1"/>
      <c r="K67" s="1"/>
    </row>
    <row r="68" spans="1:11" ht="23.25" x14ac:dyDescent="0.5">
      <c r="A68" s="14" t="s">
        <v>75</v>
      </c>
      <c r="B68" s="14">
        <v>1050000</v>
      </c>
      <c r="C68" s="14">
        <v>60910</v>
      </c>
      <c r="D68" s="14">
        <v>60910</v>
      </c>
      <c r="E68" s="15" t="s">
        <v>9</v>
      </c>
      <c r="F68" s="14">
        <v>989090</v>
      </c>
      <c r="G68" s="12"/>
      <c r="H68" s="1"/>
      <c r="I68" s="1"/>
      <c r="J68" s="1"/>
      <c r="K68" s="1"/>
    </row>
    <row r="69" spans="1:11" ht="23.25" x14ac:dyDescent="0.5">
      <c r="A69" s="14" t="s">
        <v>76</v>
      </c>
      <c r="B69" s="14">
        <v>10000000</v>
      </c>
      <c r="C69" s="14">
        <v>303103</v>
      </c>
      <c r="D69" s="14">
        <v>303103</v>
      </c>
      <c r="E69" s="15" t="s">
        <v>9</v>
      </c>
      <c r="F69" s="14">
        <v>9696897</v>
      </c>
      <c r="G69" s="12"/>
      <c r="H69" s="18"/>
      <c r="I69" s="18"/>
      <c r="J69" s="18"/>
      <c r="K69" s="18"/>
    </row>
    <row r="70" spans="1:11" ht="23.25" x14ac:dyDescent="0.5">
      <c r="A70" s="14" t="s">
        <v>77</v>
      </c>
      <c r="B70" s="14">
        <v>4700000</v>
      </c>
      <c r="C70" s="14">
        <v>526790</v>
      </c>
      <c r="D70" s="14">
        <v>526790</v>
      </c>
      <c r="E70" s="15" t="s">
        <v>9</v>
      </c>
      <c r="F70" s="14">
        <v>4173210</v>
      </c>
      <c r="G70" s="12"/>
      <c r="H70" s="3"/>
      <c r="I70" s="3"/>
      <c r="J70" s="3"/>
      <c r="K70" s="3"/>
    </row>
    <row r="71" spans="1:11" ht="23.25" x14ac:dyDescent="0.5">
      <c r="A71" s="14" t="s">
        <v>78</v>
      </c>
      <c r="B71" s="14">
        <v>130000</v>
      </c>
      <c r="C71" s="14">
        <v>7800</v>
      </c>
      <c r="D71" s="14">
        <v>7800</v>
      </c>
      <c r="E71" s="15" t="s">
        <v>9</v>
      </c>
      <c r="F71" s="14">
        <v>122200</v>
      </c>
      <c r="G71" s="12"/>
      <c r="H71" s="1"/>
      <c r="I71" s="1"/>
      <c r="J71" s="1"/>
      <c r="K71" s="1"/>
    </row>
    <row r="72" spans="1:11" ht="23.25" x14ac:dyDescent="0.5">
      <c r="A72" s="14" t="s">
        <v>79</v>
      </c>
      <c r="B72" s="14">
        <v>5200000</v>
      </c>
      <c r="C72" s="14">
        <v>507290</v>
      </c>
      <c r="D72" s="14">
        <v>507290</v>
      </c>
      <c r="E72" s="15" t="s">
        <v>9</v>
      </c>
      <c r="F72" s="14">
        <v>4692710</v>
      </c>
      <c r="G72" s="12"/>
      <c r="H72" s="1"/>
      <c r="I72" s="1"/>
      <c r="J72" s="1"/>
      <c r="K72" s="1"/>
    </row>
    <row r="73" spans="1:11" ht="23.25" x14ac:dyDescent="0.5">
      <c r="A73" s="14" t="s">
        <v>80</v>
      </c>
      <c r="B73" s="14">
        <v>13800000</v>
      </c>
      <c r="C73" s="14">
        <v>826995</v>
      </c>
      <c r="D73" s="14">
        <v>826995</v>
      </c>
      <c r="E73" s="15" t="s">
        <v>9</v>
      </c>
      <c r="F73" s="14">
        <v>12973005</v>
      </c>
      <c r="G73" s="12"/>
      <c r="H73" s="1"/>
      <c r="I73" s="1"/>
      <c r="J73" s="1"/>
      <c r="K73" s="1"/>
    </row>
    <row r="74" spans="1:11" ht="23.25" x14ac:dyDescent="0.5">
      <c r="A74" s="14" t="s">
        <v>81</v>
      </c>
      <c r="B74" s="14">
        <v>50000</v>
      </c>
      <c r="C74" s="14">
        <v>0</v>
      </c>
      <c r="D74" s="14">
        <v>0</v>
      </c>
      <c r="E74" s="15" t="s">
        <v>9</v>
      </c>
      <c r="F74" s="14">
        <v>50000</v>
      </c>
      <c r="G74" s="12"/>
      <c r="H74" s="18"/>
      <c r="I74" s="18"/>
      <c r="J74" s="18"/>
      <c r="K74" s="18"/>
    </row>
    <row r="75" spans="1:11" ht="23.25" x14ac:dyDescent="0.5">
      <c r="A75" s="14" t="s">
        <v>82</v>
      </c>
      <c r="B75" s="14">
        <v>15500000</v>
      </c>
      <c r="C75" s="14">
        <v>884108</v>
      </c>
      <c r="D75" s="14">
        <v>884108</v>
      </c>
      <c r="E75" s="15" t="s">
        <v>9</v>
      </c>
      <c r="F75" s="14">
        <v>14615892</v>
      </c>
      <c r="G75" s="12"/>
      <c r="H75" s="3"/>
      <c r="I75" s="3"/>
      <c r="J75" s="3"/>
      <c r="K75" s="3"/>
    </row>
    <row r="76" spans="1:11" ht="23.25" x14ac:dyDescent="0.5">
      <c r="A76" s="14" t="s">
        <v>83</v>
      </c>
      <c r="B76" s="14">
        <v>30000</v>
      </c>
      <c r="C76" s="14">
        <v>6000</v>
      </c>
      <c r="D76" s="14">
        <v>6000</v>
      </c>
      <c r="E76" s="15" t="s">
        <v>9</v>
      </c>
      <c r="F76" s="14">
        <v>24000</v>
      </c>
      <c r="G76" s="12"/>
      <c r="H76" s="1"/>
      <c r="I76" s="1"/>
      <c r="J76" s="1"/>
      <c r="K76" s="1"/>
    </row>
    <row r="77" spans="1:11" ht="23.25" x14ac:dyDescent="0.5">
      <c r="A77" s="14" t="s">
        <v>84</v>
      </c>
      <c r="B77" s="14">
        <v>0</v>
      </c>
      <c r="C77" s="14">
        <v>0</v>
      </c>
      <c r="D77" s="14">
        <v>0</v>
      </c>
      <c r="E77" s="15" t="s">
        <v>9</v>
      </c>
      <c r="F77" s="14">
        <v>0</v>
      </c>
      <c r="G77" s="12"/>
      <c r="H77" s="1"/>
      <c r="I77" s="1"/>
      <c r="J77" s="1"/>
      <c r="K77" s="1"/>
    </row>
    <row r="78" spans="1:11" ht="23.25" x14ac:dyDescent="0.5">
      <c r="A78" s="14" t="s">
        <v>85</v>
      </c>
      <c r="B78" s="14">
        <v>0</v>
      </c>
      <c r="C78" s="14">
        <v>0</v>
      </c>
      <c r="D78" s="14">
        <v>0</v>
      </c>
      <c r="E78" s="15" t="s">
        <v>9</v>
      </c>
      <c r="F78" s="14">
        <v>0</v>
      </c>
      <c r="G78" s="12"/>
      <c r="H78" s="1"/>
      <c r="I78" s="1"/>
      <c r="J78" s="1"/>
      <c r="K78" s="1"/>
    </row>
    <row r="79" spans="1:11" ht="23.25" x14ac:dyDescent="0.5">
      <c r="A79" s="14" t="s">
        <v>86</v>
      </c>
      <c r="B79" s="14">
        <v>40000</v>
      </c>
      <c r="C79" s="14">
        <v>7255</v>
      </c>
      <c r="D79" s="14">
        <v>7255</v>
      </c>
      <c r="E79" s="15" t="s">
        <v>9</v>
      </c>
      <c r="F79" s="14">
        <v>32745</v>
      </c>
      <c r="G79" s="12"/>
      <c r="H79" s="1"/>
      <c r="I79" s="1"/>
      <c r="J79" s="1"/>
      <c r="K79" s="1"/>
    </row>
    <row r="80" spans="1:11" ht="23.25" x14ac:dyDescent="0.5">
      <c r="A80" s="14" t="s">
        <v>87</v>
      </c>
      <c r="B80" s="21">
        <v>61000000</v>
      </c>
      <c r="C80" s="21">
        <v>4520112</v>
      </c>
      <c r="D80" s="21">
        <v>4520112</v>
      </c>
      <c r="E80" s="9" t="s">
        <v>9</v>
      </c>
      <c r="F80" s="21">
        <v>56479888</v>
      </c>
      <c r="G80" s="12"/>
      <c r="H80" s="1"/>
      <c r="I80" s="1"/>
      <c r="J80" s="1"/>
      <c r="K80" s="1"/>
    </row>
    <row r="81" spans="1:11" ht="23.25" x14ac:dyDescent="0.5">
      <c r="A81" s="48" t="s">
        <v>88</v>
      </c>
      <c r="B81" s="19">
        <v>1900000000</v>
      </c>
      <c r="C81" s="19">
        <v>88915982.109999999</v>
      </c>
      <c r="D81" s="19">
        <v>88915982.109999999</v>
      </c>
      <c r="E81" s="31" t="s">
        <v>9</v>
      </c>
      <c r="F81" s="19">
        <v>1811084017.8900001</v>
      </c>
      <c r="G81" s="12"/>
      <c r="H81" s="1"/>
      <c r="I81" s="1"/>
      <c r="J81" s="1"/>
      <c r="K81" s="1"/>
    </row>
    <row r="82" spans="1:11" ht="23.25" x14ac:dyDescent="0.5">
      <c r="A82" s="33"/>
      <c r="B82" s="28"/>
      <c r="C82" s="28"/>
      <c r="D82" s="28"/>
      <c r="E82" s="33"/>
      <c r="F82" s="28"/>
      <c r="G82" s="12"/>
      <c r="H82" s="1"/>
      <c r="I82" s="1"/>
      <c r="J82" s="1"/>
      <c r="K82" s="1"/>
    </row>
    <row r="83" spans="1:11" ht="23.25" x14ac:dyDescent="0.5">
      <c r="A83" s="33"/>
      <c r="B83" s="28"/>
      <c r="C83" s="28"/>
      <c r="D83" s="28"/>
      <c r="E83" s="33"/>
      <c r="F83" s="28"/>
      <c r="G83" s="12"/>
      <c r="H83" s="1"/>
      <c r="I83" s="1"/>
      <c r="J83" s="1"/>
      <c r="K83" s="1"/>
    </row>
    <row r="84" spans="1:11" ht="23.25" x14ac:dyDescent="0.5">
      <c r="A84" s="33"/>
      <c r="B84" s="28"/>
      <c r="C84" s="28"/>
      <c r="D84" s="28"/>
      <c r="E84" s="33"/>
      <c r="F84" s="28"/>
      <c r="G84" s="12"/>
      <c r="H84" s="1"/>
      <c r="I84" s="1"/>
      <c r="J84" s="1"/>
      <c r="K84" s="1"/>
    </row>
    <row r="85" spans="1:11" ht="23.25" x14ac:dyDescent="0.5">
      <c r="A85" s="51" t="s">
        <v>89</v>
      </c>
      <c r="B85" s="51"/>
      <c r="C85" s="51"/>
      <c r="D85" s="51"/>
      <c r="E85" s="51"/>
      <c r="F85" s="51"/>
      <c r="G85" s="12"/>
      <c r="H85" s="1"/>
      <c r="I85" s="1"/>
      <c r="J85" s="1"/>
      <c r="K85" s="1"/>
    </row>
    <row r="86" spans="1:11" ht="23.25" x14ac:dyDescent="0.5">
      <c r="A86" s="51"/>
      <c r="B86" s="51"/>
      <c r="C86" s="51"/>
      <c r="D86" s="51"/>
      <c r="E86" s="51"/>
      <c r="F86" s="51"/>
      <c r="G86" s="12"/>
      <c r="H86" s="1"/>
      <c r="I86" s="1"/>
      <c r="J86" s="1"/>
      <c r="K86" s="1"/>
    </row>
    <row r="87" spans="1:11" ht="23.25" x14ac:dyDescent="0.5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12"/>
      <c r="H87" s="1"/>
      <c r="I87" s="1"/>
      <c r="J87" s="1"/>
      <c r="K87" s="1"/>
    </row>
    <row r="88" spans="1:11" ht="23.25" x14ac:dyDescent="0.5">
      <c r="A88" s="7"/>
      <c r="B88" s="7" t="s">
        <v>8</v>
      </c>
      <c r="C88" s="7"/>
      <c r="D88" s="7"/>
      <c r="E88" s="7" t="s">
        <v>9</v>
      </c>
      <c r="F88" s="7" t="s">
        <v>52</v>
      </c>
      <c r="G88" s="12"/>
      <c r="H88" s="1"/>
      <c r="I88" s="1"/>
      <c r="J88" s="1"/>
      <c r="K88" s="1"/>
    </row>
    <row r="89" spans="1:11" ht="23.25" x14ac:dyDescent="0.5">
      <c r="A89" s="34" t="s">
        <v>90</v>
      </c>
      <c r="B89" s="10"/>
      <c r="C89" s="10"/>
      <c r="D89" s="10"/>
      <c r="E89" s="11"/>
      <c r="F89" s="10"/>
      <c r="G89" s="12"/>
      <c r="H89" s="1"/>
      <c r="I89" s="1"/>
      <c r="J89" s="1"/>
      <c r="K89" s="1"/>
    </row>
    <row r="90" spans="1:11" ht="23.25" x14ac:dyDescent="0.5">
      <c r="A90" s="35" t="s">
        <v>91</v>
      </c>
      <c r="B90" s="14">
        <v>324000000</v>
      </c>
      <c r="C90" s="14">
        <v>5073734.1300000008</v>
      </c>
      <c r="D90" s="14">
        <v>5073734.1300000008</v>
      </c>
      <c r="E90" s="15" t="s">
        <v>9</v>
      </c>
      <c r="F90" s="14">
        <v>318926265.87</v>
      </c>
      <c r="G90" s="12"/>
      <c r="H90" s="18"/>
      <c r="I90" s="18"/>
      <c r="J90" s="18"/>
      <c r="K90" s="18"/>
    </row>
    <row r="91" spans="1:11" ht="23.25" x14ac:dyDescent="0.5">
      <c r="A91" s="35" t="s">
        <v>92</v>
      </c>
      <c r="B91" s="14">
        <v>18965000</v>
      </c>
      <c r="C91" s="14">
        <v>12330</v>
      </c>
      <c r="D91" s="14">
        <v>12330</v>
      </c>
      <c r="E91" s="15" t="s">
        <v>9</v>
      </c>
      <c r="F91" s="14">
        <v>18952670</v>
      </c>
      <c r="G91" s="12"/>
      <c r="H91" s="3"/>
      <c r="I91" s="3"/>
      <c r="J91" s="3"/>
      <c r="K91" s="3"/>
    </row>
    <row r="92" spans="1:11" ht="23.25" x14ac:dyDescent="0.5">
      <c r="A92" s="35" t="s">
        <v>93</v>
      </c>
      <c r="B92" s="14">
        <v>557000000</v>
      </c>
      <c r="C92" s="14">
        <v>26237727.02</v>
      </c>
      <c r="D92" s="14">
        <v>26237727.02</v>
      </c>
      <c r="E92" s="15" t="s">
        <v>9</v>
      </c>
      <c r="F92" s="14">
        <v>530762272.98000002</v>
      </c>
      <c r="G92" s="12"/>
      <c r="H92" s="1"/>
      <c r="I92" s="1"/>
      <c r="J92" s="1"/>
      <c r="K92" s="1"/>
    </row>
    <row r="93" spans="1:11" ht="23.25" x14ac:dyDescent="0.5">
      <c r="A93" s="35" t="s">
        <v>94</v>
      </c>
      <c r="B93" s="14">
        <v>35000</v>
      </c>
      <c r="C93" s="14">
        <v>0</v>
      </c>
      <c r="D93" s="14">
        <v>0</v>
      </c>
      <c r="E93" s="15" t="s">
        <v>9</v>
      </c>
      <c r="F93" s="14">
        <v>35000</v>
      </c>
      <c r="G93" s="12"/>
      <c r="H93" s="1"/>
      <c r="I93" s="1"/>
      <c r="J93" s="1"/>
      <c r="K93" s="1"/>
    </row>
    <row r="94" spans="1:11" ht="23.25" x14ac:dyDescent="0.5">
      <c r="A94" s="49" t="s">
        <v>95</v>
      </c>
      <c r="B94" s="21">
        <v>900000000</v>
      </c>
      <c r="C94" s="21">
        <v>31323791.149999999</v>
      </c>
      <c r="D94" s="21">
        <v>31323791.149999999</v>
      </c>
      <c r="E94" s="9" t="s">
        <v>9</v>
      </c>
      <c r="F94" s="21">
        <v>868676208.85000002</v>
      </c>
      <c r="G94" s="12"/>
      <c r="H94" s="1"/>
      <c r="I94" s="1"/>
      <c r="J94" s="1"/>
      <c r="K94" s="1"/>
    </row>
    <row r="95" spans="1:11" ht="23.25" x14ac:dyDescent="0.5">
      <c r="A95" s="35" t="s">
        <v>96</v>
      </c>
      <c r="B95" s="37"/>
      <c r="C95" s="37"/>
      <c r="D95" s="37"/>
      <c r="E95" s="38"/>
      <c r="F95" s="37"/>
      <c r="G95" s="12"/>
      <c r="H95" s="1"/>
      <c r="I95" s="1"/>
      <c r="J95" s="1"/>
      <c r="K95" s="1"/>
    </row>
    <row r="96" spans="1:11" ht="23.25" x14ac:dyDescent="0.5">
      <c r="A96" s="35" t="s">
        <v>97</v>
      </c>
      <c r="B96" s="14"/>
      <c r="C96" s="14"/>
      <c r="D96" s="14"/>
      <c r="E96" s="15"/>
      <c r="F96" s="14"/>
      <c r="G96" s="12"/>
      <c r="H96" s="1"/>
      <c r="I96" s="1"/>
      <c r="J96" s="1"/>
      <c r="K96" s="1"/>
    </row>
    <row r="97" spans="1:9" ht="23.25" x14ac:dyDescent="0.5">
      <c r="A97" s="35" t="s">
        <v>98</v>
      </c>
      <c r="B97" s="14">
        <v>59200000</v>
      </c>
      <c r="C97" s="14">
        <v>0</v>
      </c>
      <c r="D97" s="14">
        <v>0</v>
      </c>
      <c r="E97" s="15" t="s">
        <v>9</v>
      </c>
      <c r="F97" s="14">
        <v>59200000</v>
      </c>
      <c r="G97" s="12"/>
      <c r="H97" s="1"/>
      <c r="I97" s="1"/>
    </row>
    <row r="98" spans="1:9" ht="23.25" x14ac:dyDescent="0.5">
      <c r="A98" s="35" t="s">
        <v>99</v>
      </c>
      <c r="B98" s="14">
        <v>800000</v>
      </c>
      <c r="C98" s="14">
        <v>0</v>
      </c>
      <c r="D98" s="14">
        <v>0</v>
      </c>
      <c r="E98" s="15" t="s">
        <v>9</v>
      </c>
      <c r="F98" s="14">
        <v>800000</v>
      </c>
      <c r="G98" s="12"/>
      <c r="H98" s="1"/>
      <c r="I98" s="1"/>
    </row>
    <row r="99" spans="1:9" ht="23.25" x14ac:dyDescent="0.5">
      <c r="A99" s="49" t="s">
        <v>100</v>
      </c>
      <c r="B99" s="10"/>
      <c r="C99" s="10"/>
      <c r="D99" s="10"/>
      <c r="E99" s="11"/>
      <c r="F99" s="10"/>
      <c r="G99" s="12"/>
      <c r="H99" s="1"/>
      <c r="I99" s="40"/>
    </row>
    <row r="100" spans="1:9" ht="23.25" x14ac:dyDescent="0.5">
      <c r="A100" s="49" t="s">
        <v>101</v>
      </c>
      <c r="B100" s="19">
        <v>60000000</v>
      </c>
      <c r="C100" s="14">
        <v>0</v>
      </c>
      <c r="D100" s="19">
        <v>0</v>
      </c>
      <c r="E100" s="31" t="s">
        <v>9</v>
      </c>
      <c r="F100" s="19">
        <v>60000000</v>
      </c>
      <c r="G100" s="12"/>
      <c r="H100" s="1"/>
      <c r="I100" s="1"/>
    </row>
    <row r="101" spans="1:9" ht="23.25" x14ac:dyDescent="0.5">
      <c r="A101" s="35" t="s">
        <v>102</v>
      </c>
      <c r="B101" s="10"/>
      <c r="C101" s="10"/>
      <c r="D101" s="10"/>
      <c r="E101" s="11"/>
      <c r="F101" s="10"/>
      <c r="G101" s="12"/>
      <c r="H101" s="1"/>
      <c r="I101" s="1"/>
    </row>
    <row r="102" spans="1:9" ht="23.25" x14ac:dyDescent="0.5">
      <c r="A102" s="35" t="s">
        <v>103</v>
      </c>
      <c r="B102" s="14">
        <v>350000000</v>
      </c>
      <c r="C102" s="14">
        <v>48105755.280000016</v>
      </c>
      <c r="D102" s="14">
        <v>48105755.280000016</v>
      </c>
      <c r="E102" s="15" t="s">
        <v>9</v>
      </c>
      <c r="F102" s="14">
        <v>301894244.71999997</v>
      </c>
      <c r="G102" s="12"/>
      <c r="H102" s="1"/>
      <c r="I102" s="1"/>
    </row>
    <row r="103" spans="1:9" ht="23.25" x14ac:dyDescent="0.5">
      <c r="A103" s="35" t="s">
        <v>104</v>
      </c>
      <c r="B103" s="14">
        <v>50000000</v>
      </c>
      <c r="C103" s="14">
        <v>389400</v>
      </c>
      <c r="D103" s="14">
        <v>389400</v>
      </c>
      <c r="E103" s="15" t="s">
        <v>9</v>
      </c>
      <c r="F103" s="14">
        <v>49610600</v>
      </c>
      <c r="G103" s="12"/>
      <c r="H103" s="1"/>
      <c r="I103" s="1"/>
    </row>
    <row r="104" spans="1:9" ht="23.25" x14ac:dyDescent="0.5">
      <c r="A104" s="35" t="s">
        <v>105</v>
      </c>
      <c r="B104" s="14">
        <v>900000000</v>
      </c>
      <c r="C104" s="14">
        <v>25206321.090000004</v>
      </c>
      <c r="D104" s="14">
        <v>25206321.090000004</v>
      </c>
      <c r="E104" s="15" t="s">
        <v>9</v>
      </c>
      <c r="F104" s="14">
        <v>874793678.90999997</v>
      </c>
      <c r="G104" s="12"/>
      <c r="H104" s="1"/>
      <c r="I104" s="1"/>
    </row>
    <row r="105" spans="1:9" ht="23.25" x14ac:dyDescent="0.5">
      <c r="A105" s="50" t="s">
        <v>106</v>
      </c>
      <c r="B105" s="21">
        <v>1300000000</v>
      </c>
      <c r="C105" s="21">
        <v>73701476.37000002</v>
      </c>
      <c r="D105" s="21">
        <v>73701476.37000002</v>
      </c>
      <c r="E105" s="9" t="s">
        <v>9</v>
      </c>
      <c r="F105" s="21">
        <v>1226298523.6299999</v>
      </c>
      <c r="G105" s="12"/>
      <c r="H105" s="1"/>
      <c r="I105" s="1"/>
    </row>
    <row r="106" spans="1:9" ht="23.25" x14ac:dyDescent="0.5">
      <c r="A106" s="36" t="s">
        <v>107</v>
      </c>
      <c r="B106" s="21">
        <v>80000000000</v>
      </c>
      <c r="C106" s="21">
        <v>6188912204.4599991</v>
      </c>
      <c r="D106" s="21">
        <v>6188912204.4599991</v>
      </c>
      <c r="E106" s="9" t="s">
        <v>9</v>
      </c>
      <c r="F106" s="21">
        <v>73811087795.540009</v>
      </c>
      <c r="G106" s="12"/>
      <c r="H106" s="1"/>
      <c r="I106" s="1"/>
    </row>
    <row r="107" spans="1:9" ht="23.25" x14ac:dyDescent="0.5">
      <c r="A107" s="34" t="s">
        <v>108</v>
      </c>
      <c r="B107" s="10"/>
      <c r="C107" s="10"/>
      <c r="D107" s="10"/>
      <c r="E107" s="11"/>
      <c r="F107" s="10"/>
      <c r="G107" s="12"/>
      <c r="H107" s="1"/>
      <c r="I107" s="1"/>
    </row>
    <row r="108" spans="1:9" ht="23.25" x14ac:dyDescent="0.5">
      <c r="A108" s="39" t="s">
        <v>109</v>
      </c>
      <c r="B108" s="19"/>
      <c r="C108" s="19">
        <v>0</v>
      </c>
      <c r="D108" s="19">
        <v>0</v>
      </c>
      <c r="E108" s="15" t="s">
        <v>9</v>
      </c>
      <c r="F108" s="14">
        <v>0</v>
      </c>
      <c r="G108" s="12"/>
      <c r="H108" s="1"/>
      <c r="I108" s="1"/>
    </row>
    <row r="109" spans="1:9" ht="23.25" x14ac:dyDescent="0.5">
      <c r="A109" s="36" t="s">
        <v>110</v>
      </c>
      <c r="B109" s="21">
        <v>0</v>
      </c>
      <c r="C109" s="21">
        <v>0</v>
      </c>
      <c r="D109" s="21">
        <v>0</v>
      </c>
      <c r="E109" s="9" t="s">
        <v>9</v>
      </c>
      <c r="F109" s="21">
        <v>0</v>
      </c>
      <c r="G109" s="12"/>
      <c r="H109" s="1"/>
      <c r="I109" s="1"/>
    </row>
    <row r="110" spans="1:9" ht="23.25" x14ac:dyDescent="0.5">
      <c r="A110" s="36" t="s">
        <v>111</v>
      </c>
      <c r="B110" s="21">
        <v>80000000000</v>
      </c>
      <c r="C110" s="21">
        <v>6188912204.4599991</v>
      </c>
      <c r="D110" s="21">
        <v>6188912204.4599991</v>
      </c>
      <c r="E110" s="9" t="s">
        <v>9</v>
      </c>
      <c r="F110" s="21">
        <v>73811087795.540009</v>
      </c>
      <c r="G110" s="12"/>
      <c r="H110" s="1"/>
      <c r="I110" s="1"/>
    </row>
    <row r="111" spans="1:9" ht="23.25" x14ac:dyDescent="0.5">
      <c r="A111" s="5"/>
      <c r="B111" s="5"/>
      <c r="C111" s="5"/>
      <c r="D111" s="2"/>
      <c r="E111" s="5"/>
      <c r="F111" s="5"/>
      <c r="G111" s="1"/>
      <c r="H111" s="1"/>
      <c r="I111" s="1"/>
    </row>
    <row r="112" spans="1:9" ht="23.25" x14ac:dyDescent="0.5">
      <c r="A112" s="53" t="s">
        <v>112</v>
      </c>
    </row>
  </sheetData>
  <mergeCells count="9">
    <mergeCell ref="A42:F42"/>
    <mergeCell ref="A86:F86"/>
    <mergeCell ref="A41:F41"/>
    <mergeCell ref="A85:F85"/>
    <mergeCell ref="A1:F1"/>
    <mergeCell ref="A2:F2"/>
    <mergeCell ref="A3:F3"/>
    <mergeCell ref="H2:K2"/>
    <mergeCell ref="H3:K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topLeftCell="A103" workbookViewId="0">
      <selection activeCell="A113" sqref="A113"/>
    </sheetView>
  </sheetViews>
  <sheetFormatPr defaultRowHeight="14.25" x14ac:dyDescent="0.2"/>
  <cols>
    <col min="1" max="1" width="40.62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4.5" bestFit="1" customWidth="1"/>
    <col min="8" max="8" width="7.125" bestFit="1" customWidth="1"/>
    <col min="9" max="9" width="13.5" bestFit="1" customWidth="1"/>
    <col min="10" max="10" width="10.75" bestFit="1" customWidth="1"/>
    <col min="11" max="11" width="11.625" bestFit="1" customWidth="1"/>
  </cols>
  <sheetData>
    <row r="1" spans="1:12" ht="23.25" x14ac:dyDescent="0.45">
      <c r="A1" s="56" t="s">
        <v>0</v>
      </c>
      <c r="B1" s="56"/>
      <c r="C1" s="56"/>
      <c r="D1" s="56"/>
      <c r="E1" s="56"/>
      <c r="F1" s="56"/>
      <c r="G1" s="54"/>
      <c r="H1" s="54"/>
      <c r="I1" s="54"/>
      <c r="J1" s="54"/>
      <c r="K1" s="54"/>
      <c r="L1" s="54"/>
    </row>
    <row r="2" spans="1:12" ht="23.25" x14ac:dyDescent="0.45">
      <c r="A2" s="55">
        <f>[2]ประจำเดือนรวมเช็คไม่ต้องคีย์!A2</f>
        <v>43647</v>
      </c>
      <c r="B2" s="56"/>
      <c r="C2" s="56"/>
      <c r="D2" s="56"/>
      <c r="E2" s="56"/>
      <c r="F2" s="56"/>
      <c r="G2" s="54"/>
      <c r="H2" s="56" t="s">
        <v>1</v>
      </c>
      <c r="I2" s="56"/>
      <c r="J2" s="56"/>
      <c r="K2" s="56"/>
      <c r="L2" s="54"/>
    </row>
    <row r="3" spans="1:12" ht="23.25" x14ac:dyDescent="0.45">
      <c r="A3" s="56"/>
      <c r="B3" s="56"/>
      <c r="C3" s="56"/>
      <c r="D3" s="56"/>
      <c r="E3" s="56"/>
      <c r="F3" s="56"/>
      <c r="G3" s="54"/>
      <c r="H3" s="55">
        <f>A2</f>
        <v>43647</v>
      </c>
      <c r="I3" s="56"/>
      <c r="J3" s="56"/>
      <c r="K3" s="56"/>
      <c r="L3" s="54"/>
    </row>
    <row r="4" spans="1:12" ht="23.25" x14ac:dyDescent="0.5">
      <c r="A4" s="403" t="s">
        <v>2</v>
      </c>
      <c r="B4" s="403" t="s">
        <v>3</v>
      </c>
      <c r="C4" s="403" t="s">
        <v>4</v>
      </c>
      <c r="D4" s="403" t="s">
        <v>5</v>
      </c>
      <c r="E4" s="403" t="s">
        <v>6</v>
      </c>
      <c r="F4" s="403" t="s">
        <v>7</v>
      </c>
      <c r="G4" s="54"/>
      <c r="H4" s="404"/>
      <c r="I4" s="404"/>
      <c r="J4" s="405"/>
      <c r="K4" s="405"/>
      <c r="L4" s="54"/>
    </row>
    <row r="5" spans="1:12" ht="23.25" x14ac:dyDescent="0.5">
      <c r="A5" s="406"/>
      <c r="B5" s="406" t="s">
        <v>8</v>
      </c>
      <c r="C5" s="406"/>
      <c r="D5" s="406"/>
      <c r="E5" s="406" t="s">
        <v>9</v>
      </c>
      <c r="F5" s="406" t="s">
        <v>10</v>
      </c>
      <c r="G5" s="54"/>
      <c r="H5" s="360" t="s">
        <v>11</v>
      </c>
      <c r="I5" s="360" t="s">
        <v>12</v>
      </c>
      <c r="J5" s="394" t="s">
        <v>4</v>
      </c>
      <c r="K5" s="360" t="s">
        <v>5</v>
      </c>
      <c r="L5" s="54"/>
    </row>
    <row r="6" spans="1:12" ht="23.25" x14ac:dyDescent="0.5">
      <c r="A6" s="362" t="s">
        <v>13</v>
      </c>
      <c r="B6" s="362"/>
      <c r="C6" s="362"/>
      <c r="D6" s="362"/>
      <c r="E6" s="363"/>
      <c r="F6" s="362"/>
      <c r="G6" s="364"/>
      <c r="H6" s="403">
        <v>1</v>
      </c>
      <c r="I6" s="362" t="s">
        <v>14</v>
      </c>
      <c r="J6" s="365">
        <f>+[2]ประจำเดือนรวมเช็คไม่ต้องคีย์!BJ89</f>
        <v>31353056.149999999</v>
      </c>
      <c r="K6" s="365">
        <f>+[2]ประจำเดือนรวมเช็คไม่ต้องคีย์!BJ91</f>
        <v>649984281.75000012</v>
      </c>
      <c r="L6" s="54"/>
    </row>
    <row r="7" spans="1:12" ht="23.25" x14ac:dyDescent="0.5">
      <c r="A7" s="366" t="s">
        <v>15</v>
      </c>
      <c r="B7" s="366"/>
      <c r="C7" s="366"/>
      <c r="D7" s="366"/>
      <c r="E7" s="367"/>
      <c r="F7" s="366"/>
      <c r="G7" s="364"/>
      <c r="H7" s="407">
        <v>2</v>
      </c>
      <c r="I7" s="366" t="s">
        <v>16</v>
      </c>
      <c r="J7" s="369">
        <f>[2]ประจำเดือนรวมเช็คไม่ต้องคีย์!BK89</f>
        <v>110680</v>
      </c>
      <c r="K7" s="369">
        <f>+[2]ประจำเดือนรวมเช็คไม่ต้องคีย์!BK91</f>
        <v>70147142.809999987</v>
      </c>
      <c r="L7" s="54"/>
    </row>
    <row r="8" spans="1:12" ht="23.25" x14ac:dyDescent="0.5">
      <c r="A8" s="366" t="s">
        <v>17</v>
      </c>
      <c r="B8" s="366"/>
      <c r="C8" s="366"/>
      <c r="D8" s="366"/>
      <c r="E8" s="367"/>
      <c r="F8" s="366"/>
      <c r="G8" s="364"/>
      <c r="H8" s="407">
        <v>3</v>
      </c>
      <c r="I8" s="366" t="s">
        <v>18</v>
      </c>
      <c r="J8" s="369">
        <f>[2]ประจำเดือนรวมเช็คไม่ต้องคีย์!BL89</f>
        <v>4345300</v>
      </c>
      <c r="K8" s="369">
        <f>+[2]ประจำเดือนรวมเช็คไม่ต้องคีย์!BL91</f>
        <v>19196635.5</v>
      </c>
      <c r="L8" s="54"/>
    </row>
    <row r="9" spans="1:12" ht="23.25" x14ac:dyDescent="0.5">
      <c r="A9" s="366" t="s">
        <v>19</v>
      </c>
      <c r="B9" s="366">
        <v>139400000</v>
      </c>
      <c r="C9" s="366">
        <f>[2]ประจำเดือนรวมเช็คไม่ต้องคีย์!B89</f>
        <v>4838878.330000001</v>
      </c>
      <c r="D9" s="366">
        <f>[2]ประจำเดือนรวมเช็คไม่ต้องคีย์!B91</f>
        <v>134681097.34000003</v>
      </c>
      <c r="E9" s="367" t="str">
        <f t="shared" ref="E9:E15" si="0">IF(D9&gt;B9,"+","-")</f>
        <v>-</v>
      </c>
      <c r="F9" s="366">
        <f t="shared" ref="F9:F15" si="1">ABS(D9-B9)</f>
        <v>4718902.6599999666</v>
      </c>
      <c r="G9" s="364"/>
      <c r="H9" s="407">
        <v>4</v>
      </c>
      <c r="I9" s="366" t="s">
        <v>20</v>
      </c>
      <c r="J9" s="369">
        <f>[2]ประจำเดือนรวมเช็คไม่ต้องคีย์!BM89</f>
        <v>2822630.0399999996</v>
      </c>
      <c r="K9" s="369">
        <f>+[2]ประจำเดือนรวมเช็คไม่ต้องคีย์!BM91</f>
        <v>55593674.769999996</v>
      </c>
      <c r="L9" s="54"/>
    </row>
    <row r="10" spans="1:12" ht="23.25" x14ac:dyDescent="0.5">
      <c r="A10" s="366" t="s">
        <v>21</v>
      </c>
      <c r="B10" s="366">
        <v>14500000000</v>
      </c>
      <c r="C10" s="366">
        <f>[2]ประจำเดือนรวมเช็คไม่ต้องคีย์!C89</f>
        <v>1593184547.0599999</v>
      </c>
      <c r="D10" s="366">
        <f>[2]ประจำเดือนรวมเช็คไม่ต้องคีย์!C91</f>
        <v>13822575887.210005</v>
      </c>
      <c r="E10" s="367" t="str">
        <f t="shared" si="0"/>
        <v>-</v>
      </c>
      <c r="F10" s="366">
        <f t="shared" si="1"/>
        <v>677424112.78999519</v>
      </c>
      <c r="G10" s="364"/>
      <c r="H10" s="407"/>
      <c r="I10" s="366"/>
      <c r="J10" s="369"/>
      <c r="K10" s="369"/>
      <c r="L10" s="54"/>
    </row>
    <row r="11" spans="1:12" ht="23.25" x14ac:dyDescent="0.5">
      <c r="A11" s="366" t="s">
        <v>22</v>
      </c>
      <c r="B11" s="366">
        <v>900000000</v>
      </c>
      <c r="C11" s="366">
        <f>[2]ประจำเดือนรวมเช็คไม่ต้องคีย์!D89</f>
        <v>54026727.399999999</v>
      </c>
      <c r="D11" s="366">
        <f>[2]ประจำเดือนรวมเช็คไม่ต้องคีย์!D91</f>
        <v>863719986.73000002</v>
      </c>
      <c r="E11" s="367" t="str">
        <f t="shared" si="0"/>
        <v>-</v>
      </c>
      <c r="F11" s="366">
        <f t="shared" si="1"/>
        <v>36280013.269999981</v>
      </c>
      <c r="G11" s="364"/>
      <c r="H11" s="407"/>
      <c r="I11" s="366"/>
      <c r="J11" s="369"/>
      <c r="K11" s="369"/>
      <c r="L11" s="408"/>
    </row>
    <row r="12" spans="1:12" ht="23.25" x14ac:dyDescent="0.5">
      <c r="A12" s="366" t="s">
        <v>23</v>
      </c>
      <c r="B12" s="366">
        <v>600000</v>
      </c>
      <c r="C12" s="366">
        <f>[2]ประจำเดือนรวมเช็คไม่ต้องคีย์!E89</f>
        <v>69432</v>
      </c>
      <c r="D12" s="366">
        <f>[2]ประจำเดือนรวมเช็คไม่ต้องคีย์!E91</f>
        <v>720624</v>
      </c>
      <c r="E12" s="367" t="str">
        <f t="shared" si="0"/>
        <v>+</v>
      </c>
      <c r="F12" s="366">
        <f t="shared" si="1"/>
        <v>120624</v>
      </c>
      <c r="G12" s="364"/>
      <c r="H12" s="407"/>
      <c r="I12" s="366"/>
      <c r="J12" s="369"/>
      <c r="K12" s="369"/>
      <c r="L12" s="54"/>
    </row>
    <row r="13" spans="1:12" ht="23.25" x14ac:dyDescent="0.5">
      <c r="A13" s="366" t="s">
        <v>24</v>
      </c>
      <c r="B13" s="366">
        <v>240000000</v>
      </c>
      <c r="C13" s="366">
        <f>[2]ประจำเดือนรวมเช็คไม่ต้องคีย์!F89</f>
        <v>18565670.020000003</v>
      </c>
      <c r="D13" s="366">
        <f>[2]ประจำเดือนรวมเช็คไม่ต้องคีย์!F91</f>
        <v>184863111.16</v>
      </c>
      <c r="E13" s="367" t="str">
        <f t="shared" si="0"/>
        <v>-</v>
      </c>
      <c r="F13" s="366">
        <f t="shared" si="1"/>
        <v>55136888.840000004</v>
      </c>
      <c r="G13" s="364"/>
      <c r="H13" s="407"/>
      <c r="I13" s="366"/>
      <c r="J13" s="369"/>
      <c r="K13" s="369"/>
      <c r="L13" s="54"/>
    </row>
    <row r="14" spans="1:12" ht="23.25" x14ac:dyDescent="0.5">
      <c r="A14" s="366" t="s">
        <v>25</v>
      </c>
      <c r="B14" s="395">
        <v>60000000</v>
      </c>
      <c r="C14" s="366">
        <f>[2]ประจำเดือนรวมเช็คไม่ต้องคีย์!G89</f>
        <v>1890978.75</v>
      </c>
      <c r="D14" s="366">
        <f>[2]ประจำเดือนรวมเช็คไม่ต้องคีย์!G91</f>
        <v>18513570.5</v>
      </c>
      <c r="E14" s="367" t="str">
        <f>IF(D14&gt;B14,"+","-")</f>
        <v>-</v>
      </c>
      <c r="F14" s="366">
        <f>ABS(D14-B14)</f>
        <v>41486429.5</v>
      </c>
      <c r="G14" s="364"/>
      <c r="H14" s="409"/>
      <c r="I14" s="410"/>
      <c r="J14" s="410"/>
      <c r="K14" s="410"/>
      <c r="L14" s="408"/>
    </row>
    <row r="15" spans="1:12" ht="23.25" x14ac:dyDescent="0.5">
      <c r="A15" s="366" t="s">
        <v>26</v>
      </c>
      <c r="B15" s="373">
        <f>SUM(B9:B14)</f>
        <v>15840000000</v>
      </c>
      <c r="C15" s="373">
        <f>SUM(C9:C14)</f>
        <v>1672576233.5599999</v>
      </c>
      <c r="D15" s="373">
        <f>SUM(D9:D14)</f>
        <v>15025074276.940004</v>
      </c>
      <c r="E15" s="361" t="str">
        <f t="shared" si="0"/>
        <v>-</v>
      </c>
      <c r="F15" s="373">
        <f t="shared" si="1"/>
        <v>814925723.05999565</v>
      </c>
      <c r="G15" s="364"/>
      <c r="H15" s="407"/>
      <c r="I15" s="366"/>
      <c r="J15" s="369"/>
      <c r="K15" s="369"/>
      <c r="L15" s="54"/>
    </row>
    <row r="16" spans="1:12" ht="23.25" x14ac:dyDescent="0.5">
      <c r="A16" s="366" t="s">
        <v>27</v>
      </c>
      <c r="B16" s="362"/>
      <c r="C16" s="362"/>
      <c r="D16" s="362"/>
      <c r="E16" s="363"/>
      <c r="F16" s="362"/>
      <c r="G16" s="364"/>
      <c r="H16" s="406"/>
      <c r="I16" s="366"/>
      <c r="J16" s="369"/>
      <c r="K16" s="369"/>
      <c r="L16" s="54"/>
    </row>
    <row r="17" spans="1:12" ht="24" thickBot="1" x14ac:dyDescent="0.55000000000000004">
      <c r="A17" s="366" t="s">
        <v>28</v>
      </c>
      <c r="B17" s="374">
        <v>26200000000</v>
      </c>
      <c r="C17" s="366">
        <f>[2]ประจำเดือนรวมเช็คไม่ต้องคีย์!H89</f>
        <v>3397137509.71</v>
      </c>
      <c r="D17" s="366">
        <f>[2]ประจำเดือนรวมเช็คไม่ต้องคีย์!H91</f>
        <v>22716194550.850002</v>
      </c>
      <c r="E17" s="367" t="str">
        <f t="shared" ref="E17:E27" si="2">IF(D17&gt;B17,"+","-")</f>
        <v>-</v>
      </c>
      <c r="F17" s="366">
        <f t="shared" ref="F17:F27" si="3">ABS(D17-B17)</f>
        <v>3483805449.1499977</v>
      </c>
      <c r="G17" s="364"/>
      <c r="H17" s="375"/>
      <c r="I17" s="376" t="s">
        <v>29</v>
      </c>
      <c r="J17" s="377">
        <f>SUM(J6:J16)</f>
        <v>38631666.189999998</v>
      </c>
      <c r="K17" s="377">
        <f>SUM(K6:K16)</f>
        <v>794921734.83000004</v>
      </c>
      <c r="L17" s="54"/>
    </row>
    <row r="18" spans="1:12" ht="24" thickTop="1" x14ac:dyDescent="0.5">
      <c r="A18" s="366" t="s">
        <v>30</v>
      </c>
      <c r="B18" s="374">
        <v>13000000000</v>
      </c>
      <c r="C18" s="366">
        <f>[2]ประจำเดือนรวมเช็คไม่ต้องคีย์!I89</f>
        <v>1220641096.6300001</v>
      </c>
      <c r="D18" s="366">
        <f>[2]ประจำเดือนรวมเช็คไม่ต้องคีย์!I91</f>
        <v>12978073000.740002</v>
      </c>
      <c r="E18" s="378" t="str">
        <f t="shared" si="2"/>
        <v>-</v>
      </c>
      <c r="F18" s="366">
        <f t="shared" si="3"/>
        <v>21926999.259998322</v>
      </c>
      <c r="G18" s="364"/>
      <c r="H18" s="54"/>
      <c r="I18" s="54"/>
      <c r="J18" s="54"/>
      <c r="K18" s="54"/>
      <c r="L18" s="54"/>
    </row>
    <row r="19" spans="1:12" ht="23.25" x14ac:dyDescent="0.5">
      <c r="A19" s="366" t="s">
        <v>31</v>
      </c>
      <c r="B19" s="374">
        <v>0</v>
      </c>
      <c r="C19" s="366">
        <f>[2]ประจำเดือนรวมเช็คไม่ต้องคีย์!J89</f>
        <v>0</v>
      </c>
      <c r="D19" s="366">
        <f>[2]ประจำเดือนรวมเช็คไม่ต้องคีย์!J91</f>
        <v>0</v>
      </c>
      <c r="E19" s="367" t="str">
        <f t="shared" si="2"/>
        <v>-</v>
      </c>
      <c r="F19" s="366">
        <f t="shared" si="3"/>
        <v>0</v>
      </c>
      <c r="G19" s="364"/>
      <c r="H19" s="408"/>
      <c r="I19" s="408"/>
      <c r="J19" s="54"/>
      <c r="K19" s="364"/>
      <c r="L19" s="408"/>
    </row>
    <row r="20" spans="1:12" ht="23.25" x14ac:dyDescent="0.5">
      <c r="A20" s="366" t="s">
        <v>32</v>
      </c>
      <c r="B20" s="374">
        <v>4200000000</v>
      </c>
      <c r="C20" s="366">
        <f>[2]ประจำเดือนรวมเช็คไม่ต้องคีย์!K89</f>
        <v>448887623.99000001</v>
      </c>
      <c r="D20" s="366">
        <f>[2]ประจำเดือนรวมเช็คไม่ต้องคีย์!K91</f>
        <v>3787628396.2799997</v>
      </c>
      <c r="E20" s="367" t="str">
        <f t="shared" si="2"/>
        <v>-</v>
      </c>
      <c r="F20" s="366">
        <f t="shared" si="3"/>
        <v>412371603.72000027</v>
      </c>
      <c r="G20" s="364"/>
      <c r="H20" s="404"/>
      <c r="I20" s="54"/>
      <c r="J20" s="54"/>
      <c r="K20" s="54"/>
      <c r="L20" s="411"/>
    </row>
    <row r="21" spans="1:12" ht="23.25" x14ac:dyDescent="0.5">
      <c r="A21" s="366" t="s">
        <v>33</v>
      </c>
      <c r="B21" s="379">
        <v>12900000000</v>
      </c>
      <c r="C21" s="366">
        <f>[2]ประจำเดือนรวมเช็คไม่ต้องคีย์!L89</f>
        <v>0</v>
      </c>
      <c r="D21" s="380">
        <f>[2]ประจำเดือนรวมเช็คไม่ต้องคีย์!L91</f>
        <v>10579884294</v>
      </c>
      <c r="E21" s="367" t="str">
        <f t="shared" si="2"/>
        <v>-</v>
      </c>
      <c r="F21" s="381">
        <f t="shared" si="3"/>
        <v>2320115706</v>
      </c>
      <c r="G21" s="364"/>
      <c r="H21" s="404"/>
      <c r="I21" s="54"/>
      <c r="J21" s="54"/>
      <c r="K21" s="54"/>
      <c r="L21" s="411"/>
    </row>
    <row r="22" spans="1:12" ht="23.25" x14ac:dyDescent="0.5">
      <c r="A22" s="409" t="s">
        <v>34</v>
      </c>
      <c r="B22" s="379"/>
      <c r="C22" s="366"/>
      <c r="D22" s="380"/>
      <c r="E22" s="367"/>
      <c r="F22" s="381"/>
      <c r="G22" s="364"/>
      <c r="H22" s="404"/>
      <c r="I22" s="54"/>
      <c r="J22" s="54"/>
      <c r="K22" s="54"/>
      <c r="L22" s="411"/>
    </row>
    <row r="23" spans="1:12" ht="23.25" x14ac:dyDescent="0.5">
      <c r="A23" s="366" t="s">
        <v>35</v>
      </c>
      <c r="B23" s="374">
        <v>3570000000</v>
      </c>
      <c r="C23" s="366">
        <f>[2]ประจำเดือนรวมเช็คไม่ต้องคีย์!M89</f>
        <v>266184404.05000001</v>
      </c>
      <c r="D23" s="366">
        <f>[2]ประจำเดือนรวมเช็คไม่ต้องคีย์!M91</f>
        <v>3168094136.3300004</v>
      </c>
      <c r="E23" s="367" t="str">
        <f>IF(D23&gt;B23,"+","-")</f>
        <v>-</v>
      </c>
      <c r="F23" s="366">
        <f>ABS(D23-B23)</f>
        <v>401905863.6699996</v>
      </c>
      <c r="G23" s="364"/>
      <c r="H23" s="54"/>
      <c r="I23" s="54"/>
      <c r="J23" s="54"/>
      <c r="K23" s="54"/>
      <c r="L23" s="411"/>
    </row>
    <row r="24" spans="1:12" ht="23.25" x14ac:dyDescent="0.5">
      <c r="A24" s="366" t="s">
        <v>36</v>
      </c>
      <c r="B24" s="366">
        <v>4600000</v>
      </c>
      <c r="C24" s="366">
        <f>[2]ประจำเดือนรวมเช็คไม่ต้องคีย์!N89</f>
        <v>0</v>
      </c>
      <c r="D24" s="366">
        <f>[2]ประจำเดือนรวมเช็คไม่ต้องคีย์!N91</f>
        <v>1706907</v>
      </c>
      <c r="E24" s="367" t="str">
        <f>IF(D24&gt;B24,"+","-")</f>
        <v>-</v>
      </c>
      <c r="F24" s="366">
        <f>ABS(D24-B24)</f>
        <v>2893093</v>
      </c>
      <c r="G24" s="396"/>
      <c r="H24" s="412"/>
      <c r="I24" s="412"/>
      <c r="J24" s="412"/>
      <c r="K24" s="412"/>
      <c r="L24" s="413"/>
    </row>
    <row r="25" spans="1:12" ht="23.25" x14ac:dyDescent="0.5">
      <c r="A25" s="366" t="s">
        <v>37</v>
      </c>
      <c r="B25" s="366">
        <v>400000</v>
      </c>
      <c r="C25" s="366">
        <f>[2]ประจำเดือนรวมเช็คไม่ต้องคีย์!O89</f>
        <v>12120</v>
      </c>
      <c r="D25" s="366">
        <f>[2]ประจำเดือนรวมเช็คไม่ต้องคีย์!O91</f>
        <v>159400</v>
      </c>
      <c r="E25" s="367" t="str">
        <f>IF(D25&gt;B25,"+","-")</f>
        <v>-</v>
      </c>
      <c r="F25" s="366">
        <f>ABS(D25-B25)</f>
        <v>240600</v>
      </c>
      <c r="G25" s="364"/>
      <c r="H25" s="54"/>
      <c r="I25" s="54"/>
      <c r="J25" s="54"/>
      <c r="K25" s="54"/>
      <c r="L25" s="54"/>
    </row>
    <row r="26" spans="1:12" ht="23.25" x14ac:dyDescent="0.5">
      <c r="A26" s="366" t="s">
        <v>38</v>
      </c>
      <c r="B26" s="366">
        <v>125000000</v>
      </c>
      <c r="C26" s="366">
        <f>[2]ประจำเดือนรวมเช็คไม่ต้องคีย์!P89</f>
        <v>9756500</v>
      </c>
      <c r="D26" s="366">
        <f>[2]ประจำเดือนรวมเช็คไม่ต้องคีย์!P91</f>
        <v>118858150</v>
      </c>
      <c r="E26" s="367" t="str">
        <f>IF(D26&gt;B26,"+","-")</f>
        <v>-</v>
      </c>
      <c r="F26" s="366">
        <f>ABS(D26-B26)</f>
        <v>6141850</v>
      </c>
      <c r="G26" s="364"/>
      <c r="H26" s="54"/>
      <c r="I26" s="54"/>
      <c r="J26" s="54"/>
      <c r="K26" s="54"/>
      <c r="L26" s="54"/>
    </row>
    <row r="27" spans="1:12" ht="23.25" x14ac:dyDescent="0.5">
      <c r="A27" s="366" t="s">
        <v>39</v>
      </c>
      <c r="B27" s="382">
        <f>SUM(B17:B26)</f>
        <v>60000000000</v>
      </c>
      <c r="C27" s="382">
        <f>SUM(C17:C26)</f>
        <v>5342619254.3800001</v>
      </c>
      <c r="D27" s="382">
        <f>SUM(D17:D26)</f>
        <v>53350598835.200005</v>
      </c>
      <c r="E27" s="361" t="str">
        <f t="shared" si="2"/>
        <v>-</v>
      </c>
      <c r="F27" s="373">
        <f t="shared" si="3"/>
        <v>6649401164.7999954</v>
      </c>
      <c r="G27" s="364"/>
      <c r="H27" s="408"/>
      <c r="I27" s="408"/>
      <c r="J27" s="408"/>
      <c r="K27" s="408"/>
      <c r="L27" s="54"/>
    </row>
    <row r="28" spans="1:12" ht="23.25" x14ac:dyDescent="0.5">
      <c r="A28" s="372" t="s">
        <v>40</v>
      </c>
      <c r="B28" s="371">
        <f>+B15+B27</f>
        <v>75840000000</v>
      </c>
      <c r="C28" s="371">
        <f>+C15+C27</f>
        <v>7015195487.9400005</v>
      </c>
      <c r="D28" s="371">
        <f>+D15+D27</f>
        <v>68375673112.140007</v>
      </c>
      <c r="E28" s="383" t="str">
        <f>IF(D28&gt;B28,"+","-")</f>
        <v>-</v>
      </c>
      <c r="F28" s="371">
        <f>ABS(D28-B28)</f>
        <v>7464326887.859993</v>
      </c>
      <c r="G28" s="364"/>
      <c r="H28" s="54"/>
      <c r="I28" s="54"/>
      <c r="J28" s="54"/>
      <c r="K28" s="54"/>
      <c r="L28" s="54"/>
    </row>
    <row r="29" spans="1:12" ht="23.25" x14ac:dyDescent="0.5">
      <c r="A29" s="366" t="s">
        <v>41</v>
      </c>
      <c r="B29" s="362"/>
      <c r="C29" s="362"/>
      <c r="D29" s="362"/>
      <c r="E29" s="363"/>
      <c r="F29" s="362"/>
      <c r="G29" s="364"/>
      <c r="H29" s="54"/>
      <c r="I29" s="54"/>
      <c r="J29" s="54"/>
      <c r="K29" s="54"/>
      <c r="L29" s="54"/>
    </row>
    <row r="30" spans="1:12" ht="23.25" x14ac:dyDescent="0.5">
      <c r="A30" s="366" t="s">
        <v>42</v>
      </c>
      <c r="B30" s="366"/>
      <c r="C30" s="366"/>
      <c r="D30" s="366"/>
      <c r="E30" s="367"/>
      <c r="F30" s="366"/>
      <c r="G30" s="364"/>
      <c r="H30" s="54"/>
      <c r="I30" s="54"/>
      <c r="J30" s="54"/>
      <c r="K30" s="54"/>
      <c r="L30" s="54"/>
    </row>
    <row r="31" spans="1:12" ht="23.25" x14ac:dyDescent="0.5">
      <c r="A31" s="366" t="s">
        <v>43</v>
      </c>
      <c r="B31" s="366">
        <v>1374000000</v>
      </c>
      <c r="C31" s="366">
        <f>[2]ประจำเดือนรวมเช็คไม่ต้องคีย์!R89</f>
        <v>60023390</v>
      </c>
      <c r="D31" s="366">
        <f>[2]ประจำเดือนรวมเช็คไม่ต้องคีย์!R91</f>
        <v>505075562.53999996</v>
      </c>
      <c r="E31" s="367" t="str">
        <f t="shared" ref="E31:E37" si="4">IF(D31&gt;B31,"+","-")</f>
        <v>-</v>
      </c>
      <c r="F31" s="366">
        <f t="shared" ref="F31:F37" si="5">ABS(D31-B31)</f>
        <v>868924437.46000004</v>
      </c>
      <c r="G31" s="364"/>
      <c r="H31" s="54"/>
      <c r="I31" s="54"/>
      <c r="J31" s="54"/>
      <c r="K31" s="54"/>
      <c r="L31" s="54"/>
    </row>
    <row r="32" spans="1:12" ht="23.25" x14ac:dyDescent="0.5">
      <c r="A32" s="366" t="s">
        <v>44</v>
      </c>
      <c r="B32" s="366">
        <v>37500000</v>
      </c>
      <c r="C32" s="366">
        <f>[2]ประจำเดือนรวมเช็คไม่ต้องคีย์!S89</f>
        <v>3417360</v>
      </c>
      <c r="D32" s="366">
        <f>[2]ประจำเดือนรวมเช็คไม่ต้องคีย์!S91</f>
        <v>31516190</v>
      </c>
      <c r="E32" s="367" t="str">
        <f t="shared" si="4"/>
        <v>-</v>
      </c>
      <c r="F32" s="366">
        <f t="shared" si="5"/>
        <v>5983810</v>
      </c>
      <c r="G32" s="364"/>
      <c r="H32" s="54"/>
      <c r="I32" s="54"/>
      <c r="J32" s="54"/>
      <c r="K32" s="54"/>
      <c r="L32" s="54"/>
    </row>
    <row r="33" spans="1:12" ht="23.25" x14ac:dyDescent="0.5">
      <c r="A33" s="366" t="s">
        <v>45</v>
      </c>
      <c r="B33" s="366">
        <v>64000000</v>
      </c>
      <c r="C33" s="366">
        <f>[2]ประจำเดือนรวมเช็คไม่ต้องคีย์!T89</f>
        <v>2663532.87</v>
      </c>
      <c r="D33" s="366">
        <f>[2]ประจำเดือนรวมเช็คไม่ต้องคีย์!T91</f>
        <v>37683007.849999994</v>
      </c>
      <c r="E33" s="367" t="str">
        <f t="shared" si="4"/>
        <v>-</v>
      </c>
      <c r="F33" s="366">
        <f t="shared" si="5"/>
        <v>26316992.150000006</v>
      </c>
      <c r="G33" s="364"/>
      <c r="H33" s="54"/>
      <c r="I33" s="54"/>
      <c r="J33" s="54"/>
      <c r="K33" s="54"/>
      <c r="L33" s="408"/>
    </row>
    <row r="34" spans="1:12" ht="23.25" x14ac:dyDescent="0.5">
      <c r="A34" s="366" t="s">
        <v>46</v>
      </c>
      <c r="B34" s="366">
        <v>52000000</v>
      </c>
      <c r="C34" s="366">
        <f>[2]ประจำเดือนรวมเช็คไม่ต้องคีย์!U89</f>
        <v>5594534.1199999992</v>
      </c>
      <c r="D34" s="366">
        <f>[2]ประจำเดือนรวมเช็คไม่ต้องคีย์!U91</f>
        <v>51258544.950000003</v>
      </c>
      <c r="E34" s="367" t="str">
        <f t="shared" si="4"/>
        <v>-</v>
      </c>
      <c r="F34" s="366">
        <f t="shared" si="5"/>
        <v>741455.04999999702</v>
      </c>
      <c r="G34" s="364"/>
      <c r="H34" s="54"/>
      <c r="I34" s="54"/>
      <c r="J34" s="54"/>
      <c r="K34" s="54"/>
      <c r="L34" s="54"/>
    </row>
    <row r="35" spans="1:12" ht="23.25" x14ac:dyDescent="0.5">
      <c r="A35" s="366" t="s">
        <v>47</v>
      </c>
      <c r="B35" s="366">
        <v>10000</v>
      </c>
      <c r="C35" s="366">
        <f>[2]ประจำเดือนรวมเช็คไม่ต้องคีย์!V89</f>
        <v>0</v>
      </c>
      <c r="D35" s="366">
        <f>[2]ประจำเดือนรวมเช็คไม่ต้องคีย์!V91</f>
        <v>2200</v>
      </c>
      <c r="E35" s="367" t="str">
        <f t="shared" si="4"/>
        <v>-</v>
      </c>
      <c r="F35" s="366">
        <f t="shared" si="5"/>
        <v>7800</v>
      </c>
      <c r="G35" s="364"/>
      <c r="H35" s="54"/>
      <c r="I35" s="54"/>
      <c r="J35" s="54"/>
      <c r="K35" s="54"/>
      <c r="L35" s="54"/>
    </row>
    <row r="36" spans="1:12" ht="23.25" x14ac:dyDescent="0.5">
      <c r="A36" s="366" t="s">
        <v>48</v>
      </c>
      <c r="B36" s="366">
        <v>79000000</v>
      </c>
      <c r="C36" s="366">
        <f>[2]ประจำเดือนรวมเช็คไม่ต้องคีย์!W89</f>
        <v>6138230</v>
      </c>
      <c r="D36" s="366">
        <f>[2]ประจำเดือนรวมเช็คไม่ต้องคีย์!W91</f>
        <v>63279753</v>
      </c>
      <c r="E36" s="367" t="str">
        <f t="shared" si="4"/>
        <v>-</v>
      </c>
      <c r="F36" s="366">
        <f t="shared" si="5"/>
        <v>15720247</v>
      </c>
      <c r="G36" s="364"/>
      <c r="H36" s="54"/>
      <c r="I36" s="54"/>
      <c r="J36" s="54"/>
      <c r="K36" s="54"/>
      <c r="L36" s="408"/>
    </row>
    <row r="37" spans="1:12" ht="23.25" x14ac:dyDescent="0.5">
      <c r="A37" s="366" t="s">
        <v>49</v>
      </c>
      <c r="B37" s="414">
        <v>900000</v>
      </c>
      <c r="C37" s="366">
        <f>+[2]ประจำเดือนรวมเช็คไม่ต้องคีย์!X89</f>
        <v>75360</v>
      </c>
      <c r="D37" s="366">
        <f>[2]ประจำเดือนรวมเช็คไม่ต้องคีย์!X91</f>
        <v>700285</v>
      </c>
      <c r="E37" s="367" t="str">
        <f t="shared" si="4"/>
        <v>-</v>
      </c>
      <c r="F37" s="366">
        <f t="shared" si="5"/>
        <v>199715</v>
      </c>
      <c r="G37" s="364"/>
      <c r="H37" s="54"/>
      <c r="I37" s="54"/>
      <c r="J37" s="54"/>
      <c r="K37" s="54"/>
      <c r="L37" s="54"/>
    </row>
    <row r="38" spans="1:12" ht="23.25" x14ac:dyDescent="0.5">
      <c r="A38" s="366" t="s">
        <v>50</v>
      </c>
      <c r="B38" s="414">
        <v>9500000</v>
      </c>
      <c r="C38" s="366">
        <f>+[2]ประจำเดือนรวมเช็คไม่ต้องคีย์!Y89</f>
        <v>1099250</v>
      </c>
      <c r="D38" s="366">
        <f>[2]ประจำเดือนรวมเช็คไม่ต้องคีย์!Y91</f>
        <v>9022325</v>
      </c>
      <c r="E38" s="367" t="str">
        <f>IF(D38&gt;B38,"+","-")</f>
        <v>-</v>
      </c>
      <c r="F38" s="366">
        <f>ABS(D38-B38)</f>
        <v>477675</v>
      </c>
      <c r="G38" s="364"/>
      <c r="H38" s="54"/>
      <c r="I38" s="54"/>
      <c r="J38" s="54"/>
      <c r="K38" s="54"/>
      <c r="L38" s="54"/>
    </row>
    <row r="39" spans="1:12" ht="23.25" x14ac:dyDescent="0.5">
      <c r="A39" s="380"/>
      <c r="B39" s="414"/>
      <c r="C39" s="380"/>
      <c r="D39" s="380"/>
      <c r="E39" s="385"/>
      <c r="F39" s="380"/>
      <c r="G39" s="364"/>
      <c r="H39" s="54"/>
      <c r="I39" s="54"/>
      <c r="J39" s="54"/>
      <c r="K39" s="54"/>
      <c r="L39" s="54"/>
    </row>
    <row r="40" spans="1:12" ht="23.25" x14ac:dyDescent="0.5">
      <c r="A40" s="380"/>
      <c r="B40" s="414"/>
      <c r="C40" s="380"/>
      <c r="D40" s="380"/>
      <c r="E40" s="385"/>
      <c r="F40" s="380"/>
      <c r="G40" s="364"/>
      <c r="H40" s="54"/>
      <c r="I40" s="54"/>
      <c r="J40" s="54"/>
      <c r="K40" s="54"/>
      <c r="L40" s="54"/>
    </row>
    <row r="41" spans="1:12" ht="23.25" x14ac:dyDescent="0.45">
      <c r="A41" s="56" t="s">
        <v>51</v>
      </c>
      <c r="B41" s="56"/>
      <c r="C41" s="56"/>
      <c r="D41" s="56"/>
      <c r="E41" s="56"/>
      <c r="F41" s="56"/>
      <c r="G41" s="364"/>
      <c r="H41" s="54"/>
      <c r="I41" s="54"/>
      <c r="J41" s="54"/>
      <c r="K41" s="54"/>
      <c r="L41" s="54"/>
    </row>
    <row r="42" spans="1:12" ht="23.25" x14ac:dyDescent="0.45">
      <c r="A42" s="56"/>
      <c r="B42" s="56"/>
      <c r="C42" s="56"/>
      <c r="D42" s="56"/>
      <c r="E42" s="56"/>
      <c r="F42" s="56"/>
      <c r="G42" s="364"/>
      <c r="H42" s="54"/>
      <c r="I42" s="54"/>
      <c r="J42" s="54"/>
      <c r="K42" s="54"/>
      <c r="L42" s="54"/>
    </row>
    <row r="43" spans="1:12" ht="23.25" x14ac:dyDescent="0.5">
      <c r="A43" s="403" t="s">
        <v>2</v>
      </c>
      <c r="B43" s="403" t="s">
        <v>3</v>
      </c>
      <c r="C43" s="403" t="s">
        <v>4</v>
      </c>
      <c r="D43" s="403" t="s">
        <v>5</v>
      </c>
      <c r="E43" s="403" t="s">
        <v>6</v>
      </c>
      <c r="F43" s="403" t="s">
        <v>7</v>
      </c>
      <c r="G43" s="364"/>
      <c r="H43" s="54"/>
      <c r="I43" s="54"/>
      <c r="J43" s="54"/>
      <c r="K43" s="54"/>
      <c r="L43" s="54"/>
    </row>
    <row r="44" spans="1:12" ht="23.25" x14ac:dyDescent="0.5">
      <c r="A44" s="406"/>
      <c r="B44" s="406" t="str">
        <f>+B5</f>
        <v>ปี 2562</v>
      </c>
      <c r="C44" s="406"/>
      <c r="D44" s="406"/>
      <c r="E44" s="406" t="s">
        <v>9</v>
      </c>
      <c r="F44" s="406" t="s">
        <v>52</v>
      </c>
      <c r="G44" s="364"/>
      <c r="H44" s="408"/>
      <c r="I44" s="408"/>
      <c r="J44" s="408"/>
      <c r="K44" s="408"/>
      <c r="L44" s="54"/>
    </row>
    <row r="45" spans="1:12" ht="23.25" x14ac:dyDescent="0.5">
      <c r="A45" s="362"/>
      <c r="B45" s="362"/>
      <c r="C45" s="362"/>
      <c r="D45" s="362"/>
      <c r="E45" s="363"/>
      <c r="F45" s="362"/>
      <c r="G45" s="364"/>
      <c r="H45" s="54"/>
      <c r="I45" s="54"/>
      <c r="J45" s="54"/>
      <c r="K45" s="54"/>
      <c r="L45" s="408"/>
    </row>
    <row r="46" spans="1:12" ht="23.25" x14ac:dyDescent="0.5">
      <c r="A46" s="366" t="s">
        <v>53</v>
      </c>
      <c r="B46" s="366">
        <v>80000</v>
      </c>
      <c r="C46" s="366">
        <f>+[2]ประจำเดือนรวมเช็คไม่ต้องคีย์!Z89</f>
        <v>9000</v>
      </c>
      <c r="D46" s="366">
        <f>+[2]ประจำเดือนรวมเช็คไม่ต้องคีย์!Z91</f>
        <v>39500</v>
      </c>
      <c r="E46" s="367" t="str">
        <f>IF(D46&gt;B46,"+","-")</f>
        <v>-</v>
      </c>
      <c r="F46" s="366">
        <f>ABS(D46-B46)</f>
        <v>40500</v>
      </c>
      <c r="G46" s="364"/>
      <c r="H46" s="54"/>
      <c r="I46" s="54"/>
      <c r="J46" s="54"/>
      <c r="K46" s="54"/>
      <c r="L46" s="408"/>
    </row>
    <row r="47" spans="1:12" ht="23.25" x14ac:dyDescent="0.5">
      <c r="A47" s="366" t="s">
        <v>54</v>
      </c>
      <c r="B47" s="366">
        <v>10000</v>
      </c>
      <c r="C47" s="366">
        <f>+[2]ประจำเดือนรวมเช็คไม่ต้องคีย์!AA89</f>
        <v>1500</v>
      </c>
      <c r="D47" s="366">
        <f>+[2]ประจำเดือนรวมเช็คไม่ต้องคีย์!AA91</f>
        <v>10875</v>
      </c>
      <c r="E47" s="367" t="str">
        <f>IF(D47&gt;B47,"+","-")</f>
        <v>+</v>
      </c>
      <c r="F47" s="366">
        <f>ABS(D47-B47)</f>
        <v>875</v>
      </c>
      <c r="G47" s="364"/>
      <c r="H47" s="54"/>
      <c r="I47" s="54"/>
      <c r="J47" s="54"/>
      <c r="K47" s="54"/>
      <c r="L47" s="408"/>
    </row>
    <row r="48" spans="1:12" ht="23.25" x14ac:dyDescent="0.5">
      <c r="A48" s="366" t="s">
        <v>55</v>
      </c>
      <c r="B48" s="373">
        <f>SUM(B46:B47,B31:B38)</f>
        <v>1617000000</v>
      </c>
      <c r="C48" s="373">
        <f>SUM(C46:C47,C31:C38)</f>
        <v>79022156.989999995</v>
      </c>
      <c r="D48" s="373">
        <f>SUM(D46:D47,D31:D38)</f>
        <v>698588243.34000003</v>
      </c>
      <c r="E48" s="361" t="str">
        <f>IF(D48&gt;B48,"+","-")</f>
        <v>-</v>
      </c>
      <c r="F48" s="373">
        <f>ABS(D48-B48)</f>
        <v>918411756.65999997</v>
      </c>
      <c r="G48" s="364"/>
      <c r="H48" s="54"/>
      <c r="I48" s="54"/>
      <c r="J48" s="54"/>
      <c r="K48" s="54"/>
      <c r="L48" s="408"/>
    </row>
    <row r="49" spans="1:12" ht="23.25" x14ac:dyDescent="0.5">
      <c r="A49" s="366" t="s">
        <v>56</v>
      </c>
      <c r="B49" s="366"/>
      <c r="C49" s="366"/>
      <c r="D49" s="366"/>
      <c r="E49" s="367"/>
      <c r="F49" s="366"/>
      <c r="G49" s="364"/>
      <c r="H49" s="54"/>
      <c r="I49" s="54"/>
      <c r="J49" s="54"/>
      <c r="K49" s="54"/>
      <c r="L49" s="408"/>
    </row>
    <row r="50" spans="1:12" ht="23.25" x14ac:dyDescent="0.5">
      <c r="A50" s="366" t="s">
        <v>113</v>
      </c>
      <c r="B50" s="366">
        <v>113000000</v>
      </c>
      <c r="C50" s="366">
        <f>[2]ประจำเดือนรวมเช็คไม่ต้องคีย์!AB89</f>
        <v>7554613.7999999998</v>
      </c>
      <c r="D50" s="366">
        <f>[2]ประจำเดือนรวมเช็คไม่ต้องคีย์!AB91</f>
        <v>96579065.099999994</v>
      </c>
      <c r="E50" s="367" t="str">
        <f>IF(D50&gt;B50,"+","-")</f>
        <v>-</v>
      </c>
      <c r="F50" s="366">
        <f>ABS(D50-B50)</f>
        <v>16420934.900000006</v>
      </c>
      <c r="G50" s="364"/>
      <c r="H50" s="54"/>
      <c r="I50" s="54"/>
      <c r="J50" s="54"/>
      <c r="K50" s="54"/>
      <c r="L50" s="54"/>
    </row>
    <row r="51" spans="1:12" ht="23.25" x14ac:dyDescent="0.5">
      <c r="A51" s="366" t="s">
        <v>58</v>
      </c>
      <c r="B51" s="366"/>
      <c r="C51" s="366"/>
      <c r="D51" s="366"/>
      <c r="E51" s="367"/>
      <c r="F51" s="366"/>
      <c r="G51" s="364"/>
      <c r="H51" s="54"/>
      <c r="I51" s="54"/>
      <c r="J51" s="54"/>
      <c r="K51" s="54"/>
      <c r="L51" s="54"/>
    </row>
    <row r="52" spans="1:12" ht="23.25" x14ac:dyDescent="0.5">
      <c r="A52" s="366" t="s">
        <v>59</v>
      </c>
      <c r="B52" s="366">
        <v>15000000</v>
      </c>
      <c r="C52" s="366">
        <f>[2]ประจำเดือนรวมเช็คไม่ต้องคีย์!AC89</f>
        <v>1615545</v>
      </c>
      <c r="D52" s="366">
        <f>[2]ประจำเดือนรวมเช็คไม่ต้องคีย์!AC91</f>
        <v>13492952</v>
      </c>
      <c r="E52" s="367" t="str">
        <f t="shared" ref="E52:E58" si="6">IF(D52&gt;B52,"+","-")</f>
        <v>-</v>
      </c>
      <c r="F52" s="366">
        <f t="shared" ref="F52:F58" si="7">ABS(D52-B52)</f>
        <v>1507048</v>
      </c>
      <c r="G52" s="364"/>
      <c r="H52" s="54"/>
      <c r="I52" s="54"/>
      <c r="J52" s="54"/>
      <c r="K52" s="54"/>
      <c r="L52" s="54"/>
    </row>
    <row r="53" spans="1:12" ht="23.25" x14ac:dyDescent="0.5">
      <c r="A53" s="366" t="s">
        <v>60</v>
      </c>
      <c r="B53" s="366"/>
      <c r="C53" s="366"/>
      <c r="D53" s="366"/>
      <c r="E53" s="367"/>
      <c r="F53" s="366"/>
      <c r="G53" s="364"/>
      <c r="H53" s="54"/>
      <c r="I53" s="54"/>
      <c r="J53" s="54"/>
      <c r="K53" s="54"/>
      <c r="L53" s="54"/>
    </row>
    <row r="54" spans="1:12" ht="23.25" x14ac:dyDescent="0.5">
      <c r="A54" s="366" t="s">
        <v>61</v>
      </c>
      <c r="B54" s="366">
        <v>200000</v>
      </c>
      <c r="C54" s="366">
        <f>[2]ประจำเดือนรวมเช็คไม่ต้องคีย์!AD89</f>
        <v>12990</v>
      </c>
      <c r="D54" s="366">
        <f>[2]ประจำเดือนรวมเช็คไม่ต้องคีย์!AD91</f>
        <v>197915</v>
      </c>
      <c r="E54" s="367" t="str">
        <f t="shared" si="6"/>
        <v>-</v>
      </c>
      <c r="F54" s="366">
        <f t="shared" si="7"/>
        <v>2085</v>
      </c>
      <c r="G54" s="364"/>
      <c r="H54" s="54"/>
      <c r="I54" s="54"/>
      <c r="J54" s="54"/>
      <c r="K54" s="54"/>
      <c r="L54" s="54"/>
    </row>
    <row r="55" spans="1:12" ht="23.25" x14ac:dyDescent="0.5">
      <c r="A55" s="366" t="s">
        <v>62</v>
      </c>
      <c r="B55" s="366">
        <v>800000</v>
      </c>
      <c r="C55" s="366">
        <f>[2]ประจำเดือนรวมเช็คไม่ต้องคีย์!AE89</f>
        <v>193000</v>
      </c>
      <c r="D55" s="366">
        <f>[2]ประจำเดือนรวมเช็คไม่ต้องคีย์!AE91</f>
        <v>1099800</v>
      </c>
      <c r="E55" s="367" t="str">
        <f t="shared" si="6"/>
        <v>+</v>
      </c>
      <c r="F55" s="366">
        <f t="shared" si="7"/>
        <v>299800</v>
      </c>
      <c r="G55" s="364"/>
      <c r="H55" s="54"/>
      <c r="I55" s="54"/>
      <c r="J55" s="54"/>
      <c r="K55" s="54"/>
      <c r="L55" s="54"/>
    </row>
    <row r="56" spans="1:12" ht="23.25" x14ac:dyDescent="0.5">
      <c r="A56" s="366" t="s">
        <v>63</v>
      </c>
      <c r="B56" s="366">
        <v>300000</v>
      </c>
      <c r="C56" s="366">
        <f>[2]ประจำเดือนรวมเช็คไม่ต้องคีย์!AF89</f>
        <v>3000</v>
      </c>
      <c r="D56" s="366">
        <f>[2]ประจำเดือนรวมเช็คไม่ต้องคีย์!AF91</f>
        <v>199500</v>
      </c>
      <c r="E56" s="367" t="str">
        <f t="shared" si="6"/>
        <v>-</v>
      </c>
      <c r="F56" s="366">
        <f t="shared" si="7"/>
        <v>100500</v>
      </c>
      <c r="G56" s="364"/>
      <c r="H56" s="54"/>
      <c r="I56" s="54"/>
      <c r="J56" s="54"/>
      <c r="K56" s="54"/>
      <c r="L56" s="54"/>
    </row>
    <row r="57" spans="1:12" ht="23.25" x14ac:dyDescent="0.5">
      <c r="A57" s="366" t="s">
        <v>64</v>
      </c>
      <c r="B57" s="366">
        <v>500000</v>
      </c>
      <c r="C57" s="366">
        <f>+[2]ประจำเดือนรวมเช็คไม่ต้องคีย์!AG89</f>
        <v>134530</v>
      </c>
      <c r="D57" s="366">
        <f>[2]ประจำเดือนรวมเช็คไม่ต้องคีย์!AG91</f>
        <v>546765</v>
      </c>
      <c r="E57" s="367" t="str">
        <f t="shared" si="6"/>
        <v>+</v>
      </c>
      <c r="F57" s="366">
        <f t="shared" si="7"/>
        <v>46765</v>
      </c>
      <c r="G57" s="364"/>
      <c r="H57" s="54"/>
      <c r="I57" s="54"/>
      <c r="J57" s="54"/>
      <c r="K57" s="54"/>
      <c r="L57" s="54"/>
    </row>
    <row r="58" spans="1:12" ht="23.25" x14ac:dyDescent="0.5">
      <c r="A58" s="366" t="s">
        <v>65</v>
      </c>
      <c r="B58" s="366">
        <v>7200000</v>
      </c>
      <c r="C58" s="366">
        <f>+[2]ประจำเดือนรวมเช็คไม่ต้องคีย์!AH89</f>
        <v>1113256</v>
      </c>
      <c r="D58" s="366">
        <f>[2]ประจำเดือนรวมเช็คไม่ต้องคีย์!AH91</f>
        <v>7760083</v>
      </c>
      <c r="E58" s="367" t="str">
        <f t="shared" si="6"/>
        <v>+</v>
      </c>
      <c r="F58" s="366">
        <f t="shared" si="7"/>
        <v>560083</v>
      </c>
      <c r="G58" s="364"/>
      <c r="H58" s="54"/>
      <c r="I58" s="54"/>
      <c r="J58" s="54"/>
      <c r="K58" s="54"/>
      <c r="L58" s="54"/>
    </row>
    <row r="59" spans="1:12" ht="23.25" x14ac:dyDescent="0.5">
      <c r="A59" s="366" t="s">
        <v>66</v>
      </c>
      <c r="B59" s="366"/>
      <c r="C59" s="366"/>
      <c r="D59" s="366"/>
      <c r="E59" s="367"/>
      <c r="F59" s="366"/>
      <c r="G59" s="364"/>
      <c r="H59" s="54"/>
      <c r="I59" s="54"/>
      <c r="J59" s="54"/>
      <c r="K59" s="54"/>
      <c r="L59" s="54"/>
    </row>
    <row r="60" spans="1:12" ht="23.25" x14ac:dyDescent="0.5">
      <c r="A60" s="366" t="s">
        <v>67</v>
      </c>
      <c r="B60" s="373">
        <f>SUM(B50:B58)</f>
        <v>137000000</v>
      </c>
      <c r="C60" s="373">
        <f>SUM(C50:C58)</f>
        <v>10626934.800000001</v>
      </c>
      <c r="D60" s="373">
        <f>SUM(D50:D58)</f>
        <v>119876080.09999999</v>
      </c>
      <c r="E60" s="361" t="str">
        <f>IF(D60&gt;B60,"+","-")</f>
        <v>-</v>
      </c>
      <c r="F60" s="373">
        <f>ABS(D60-B60)</f>
        <v>17123919.900000006</v>
      </c>
      <c r="G60" s="364"/>
      <c r="H60" s="54"/>
      <c r="I60" s="54"/>
      <c r="J60" s="54"/>
      <c r="K60" s="54"/>
      <c r="L60" s="54"/>
    </row>
    <row r="61" spans="1:12" ht="23.25" x14ac:dyDescent="0.5">
      <c r="A61" s="366" t="s">
        <v>68</v>
      </c>
      <c r="B61" s="366"/>
      <c r="C61" s="366"/>
      <c r="D61" s="366"/>
      <c r="E61" s="367"/>
      <c r="F61" s="366"/>
      <c r="G61" s="364"/>
      <c r="H61" s="54"/>
      <c r="I61" s="54"/>
      <c r="J61" s="54"/>
      <c r="K61" s="54"/>
      <c r="L61" s="54"/>
    </row>
    <row r="62" spans="1:12" ht="23.25" x14ac:dyDescent="0.5">
      <c r="A62" s="366" t="s">
        <v>69</v>
      </c>
      <c r="B62" s="366">
        <v>85000000</v>
      </c>
      <c r="C62" s="366">
        <f>[2]ประจำเดือนรวมเช็คไม่ต้องคีย์!AI89</f>
        <v>8734959.2899999991</v>
      </c>
      <c r="D62" s="366">
        <f>[2]ประจำเดือนรวมเช็คไม่ต้องคีย์!AI91</f>
        <v>79309641.840000004</v>
      </c>
      <c r="E62" s="367" t="str">
        <f>IF(D62&gt;B62,"+","-")</f>
        <v>-</v>
      </c>
      <c r="F62" s="366">
        <f>ABS(D62-B62)</f>
        <v>5690358.1599999964</v>
      </c>
      <c r="G62" s="364"/>
      <c r="H62" s="54"/>
      <c r="I62" s="54"/>
      <c r="J62" s="54"/>
      <c r="K62" s="54"/>
      <c r="L62" s="54"/>
    </row>
    <row r="63" spans="1:12" ht="23.25" x14ac:dyDescent="0.5">
      <c r="A63" s="366" t="s">
        <v>70</v>
      </c>
      <c r="B63" s="373">
        <f>B62</f>
        <v>85000000</v>
      </c>
      <c r="C63" s="373">
        <f>C62</f>
        <v>8734959.2899999991</v>
      </c>
      <c r="D63" s="373">
        <f>D62</f>
        <v>79309641.840000004</v>
      </c>
      <c r="E63" s="361" t="str">
        <f t="shared" ref="E63:E80" si="8">IF(D63&gt;B63,"+","-")</f>
        <v>-</v>
      </c>
      <c r="F63" s="373">
        <f>ABS(D63-B63)</f>
        <v>5690358.1599999964</v>
      </c>
      <c r="G63" s="364"/>
      <c r="H63" s="54"/>
      <c r="I63" s="54"/>
      <c r="J63" s="54"/>
      <c r="K63" s="54"/>
      <c r="L63" s="54"/>
    </row>
    <row r="64" spans="1:12" ht="23.25" x14ac:dyDescent="0.5">
      <c r="A64" s="366" t="s">
        <v>71</v>
      </c>
      <c r="B64" s="366"/>
      <c r="C64" s="366"/>
      <c r="D64" s="366"/>
      <c r="E64" s="367"/>
      <c r="F64" s="366"/>
      <c r="G64" s="364"/>
      <c r="H64" s="408"/>
      <c r="I64" s="408"/>
      <c r="J64" s="408"/>
      <c r="K64" s="408"/>
      <c r="L64" s="54"/>
    </row>
    <row r="65" spans="1:12" ht="23.25" x14ac:dyDescent="0.5">
      <c r="A65" s="366" t="s">
        <v>72</v>
      </c>
      <c r="B65" s="366">
        <v>0</v>
      </c>
      <c r="C65" s="366">
        <f>[2]ประจำเดือนรวมเช็คไม่ต้องคีย์!AJ89</f>
        <v>0</v>
      </c>
      <c r="D65" s="366">
        <f>[2]ประจำเดือนรวมเช็คไม่ต้องคีย์!AJ91</f>
        <v>0</v>
      </c>
      <c r="E65" s="367" t="str">
        <f t="shared" si="8"/>
        <v>-</v>
      </c>
      <c r="F65" s="366">
        <f t="shared" ref="F65:F80" si="9">ABS(D65-B65)</f>
        <v>0</v>
      </c>
      <c r="G65" s="364"/>
      <c r="H65" s="54"/>
      <c r="I65" s="54"/>
      <c r="J65" s="54"/>
      <c r="K65" s="54"/>
      <c r="L65" s="408"/>
    </row>
    <row r="66" spans="1:12" ht="23.25" x14ac:dyDescent="0.5">
      <c r="A66" s="366" t="s">
        <v>73</v>
      </c>
      <c r="B66" s="366">
        <v>10000000</v>
      </c>
      <c r="C66" s="366">
        <f>[2]ประจำเดือนรวมเช็คไม่ต้องคีย์!AK89</f>
        <v>935594</v>
      </c>
      <c r="D66" s="366">
        <f>[2]ประจำเดือนรวมเช็คไม่ต้องคีย์!AK91</f>
        <v>10133074</v>
      </c>
      <c r="E66" s="367" t="str">
        <f t="shared" si="8"/>
        <v>+</v>
      </c>
      <c r="F66" s="366">
        <f t="shared" si="9"/>
        <v>133074</v>
      </c>
      <c r="G66" s="364"/>
      <c r="H66" s="54"/>
      <c r="I66" s="54"/>
      <c r="J66" s="54"/>
      <c r="K66" s="54"/>
      <c r="L66" s="54"/>
    </row>
    <row r="67" spans="1:12" ht="23.25" x14ac:dyDescent="0.5">
      <c r="A67" s="366" t="s">
        <v>74</v>
      </c>
      <c r="B67" s="366">
        <v>500000</v>
      </c>
      <c r="C67" s="366">
        <f>[2]ประจำเดือนรวมเช็คไม่ต้องคีย์!AL89</f>
        <v>93200</v>
      </c>
      <c r="D67" s="366">
        <f>[2]ประจำเดือนรวมเช็คไม่ต้องคีย์!AL91</f>
        <v>382642</v>
      </c>
      <c r="E67" s="367" t="str">
        <f t="shared" si="8"/>
        <v>-</v>
      </c>
      <c r="F67" s="366">
        <f t="shared" si="9"/>
        <v>117358</v>
      </c>
      <c r="G67" s="364"/>
      <c r="H67" s="54"/>
      <c r="I67" s="54"/>
      <c r="J67" s="54"/>
      <c r="K67" s="54"/>
      <c r="L67" s="54"/>
    </row>
    <row r="68" spans="1:12" ht="23.25" x14ac:dyDescent="0.5">
      <c r="A68" s="366" t="s">
        <v>75</v>
      </c>
      <c r="B68" s="366">
        <v>1050000</v>
      </c>
      <c r="C68" s="366">
        <f>[2]ประจำเดือนรวมเช็คไม่ต้องคีย์!AM89</f>
        <v>71160</v>
      </c>
      <c r="D68" s="366">
        <f>[2]ประจำเดือนรวมเช็คไม่ต้องคีย์!AM91</f>
        <v>679500</v>
      </c>
      <c r="E68" s="367" t="str">
        <f t="shared" si="8"/>
        <v>-</v>
      </c>
      <c r="F68" s="366">
        <f t="shared" si="9"/>
        <v>370500</v>
      </c>
      <c r="G68" s="364"/>
      <c r="H68" s="54"/>
      <c r="I68" s="54"/>
      <c r="J68" s="54"/>
      <c r="K68" s="54"/>
      <c r="L68" s="54"/>
    </row>
    <row r="69" spans="1:12" ht="23.25" x14ac:dyDescent="0.5">
      <c r="A69" s="366" t="s">
        <v>76</v>
      </c>
      <c r="B69" s="366">
        <v>10000000</v>
      </c>
      <c r="C69" s="366">
        <f>[2]ประจำเดือนรวมเช็คไม่ต้องคีย์!AN89</f>
        <v>315336</v>
      </c>
      <c r="D69" s="366">
        <f>[2]ประจำเดือนรวมเช็คไม่ต้องคีย์!AN91</f>
        <v>3133333</v>
      </c>
      <c r="E69" s="367" t="str">
        <f t="shared" si="8"/>
        <v>-</v>
      </c>
      <c r="F69" s="366">
        <f t="shared" si="9"/>
        <v>6866667</v>
      </c>
      <c r="G69" s="364"/>
      <c r="H69" s="408"/>
      <c r="I69" s="408"/>
      <c r="J69" s="408"/>
      <c r="K69" s="408"/>
      <c r="L69" s="54"/>
    </row>
    <row r="70" spans="1:12" ht="23.25" x14ac:dyDescent="0.5">
      <c r="A70" s="366" t="s">
        <v>77</v>
      </c>
      <c r="B70" s="366">
        <v>4700000</v>
      </c>
      <c r="C70" s="366">
        <f>[2]ประจำเดือนรวมเช็คไม่ต้องคีย์!AO89</f>
        <v>201650</v>
      </c>
      <c r="D70" s="366">
        <f>[2]ประจำเดือนรวมเช็คไม่ต้องคีย์!AO91</f>
        <v>2560210</v>
      </c>
      <c r="E70" s="367" t="str">
        <f t="shared" si="8"/>
        <v>-</v>
      </c>
      <c r="F70" s="366">
        <f t="shared" si="9"/>
        <v>2139790</v>
      </c>
      <c r="G70" s="364"/>
      <c r="H70" s="54"/>
      <c r="I70" s="54"/>
      <c r="J70" s="54"/>
      <c r="K70" s="54"/>
      <c r="L70" s="408"/>
    </row>
    <row r="71" spans="1:12" ht="23.25" x14ac:dyDescent="0.5">
      <c r="A71" s="366" t="s">
        <v>78</v>
      </c>
      <c r="B71" s="366">
        <v>130000</v>
      </c>
      <c r="C71" s="366">
        <f>[2]ประจำเดือนรวมเช็คไม่ต้องคีย์!AP89</f>
        <v>8400</v>
      </c>
      <c r="D71" s="366">
        <f>[2]ประจำเดือนรวมเช็คไม่ต้องคีย์!AP91</f>
        <v>38260</v>
      </c>
      <c r="E71" s="367" t="str">
        <f t="shared" si="8"/>
        <v>-</v>
      </c>
      <c r="F71" s="366">
        <f t="shared" si="9"/>
        <v>91740</v>
      </c>
      <c r="G71" s="364"/>
      <c r="H71" s="54"/>
      <c r="I71" s="54"/>
      <c r="J71" s="54"/>
      <c r="K71" s="54"/>
      <c r="L71" s="54"/>
    </row>
    <row r="72" spans="1:12" ht="23.25" x14ac:dyDescent="0.5">
      <c r="A72" s="366" t="s">
        <v>79</v>
      </c>
      <c r="B72" s="366">
        <v>5200000</v>
      </c>
      <c r="C72" s="366">
        <f>[2]ประจำเดือนรวมเช็คไม่ต้องคีย์!AQ89</f>
        <v>294050</v>
      </c>
      <c r="D72" s="366">
        <f>[2]ประจำเดือนรวมเช็คไม่ต้องคีย์!AQ91</f>
        <v>4625360</v>
      </c>
      <c r="E72" s="367" t="str">
        <f t="shared" si="8"/>
        <v>-</v>
      </c>
      <c r="F72" s="366">
        <f t="shared" si="9"/>
        <v>574640</v>
      </c>
      <c r="G72" s="364"/>
      <c r="H72" s="54"/>
      <c r="I72" s="54"/>
      <c r="J72" s="54"/>
      <c r="K72" s="54"/>
      <c r="L72" s="54"/>
    </row>
    <row r="73" spans="1:12" ht="23.25" x14ac:dyDescent="0.5">
      <c r="A73" s="366" t="s">
        <v>80</v>
      </c>
      <c r="B73" s="366">
        <v>13800000</v>
      </c>
      <c r="C73" s="366">
        <f>[2]ประจำเดือนรวมเช็คไม่ต้องคีย์!AR89</f>
        <v>1022670</v>
      </c>
      <c r="D73" s="366">
        <f>[2]ประจำเดือนรวมเช็คไม่ต้องคีย์!AR91</f>
        <v>9870235</v>
      </c>
      <c r="E73" s="367" t="str">
        <f t="shared" si="8"/>
        <v>-</v>
      </c>
      <c r="F73" s="366">
        <f t="shared" si="9"/>
        <v>3929765</v>
      </c>
      <c r="G73" s="364"/>
      <c r="H73" s="54"/>
      <c r="I73" s="54"/>
      <c r="J73" s="54"/>
      <c r="K73" s="54"/>
      <c r="L73" s="54"/>
    </row>
    <row r="74" spans="1:12" ht="23.25" x14ac:dyDescent="0.5">
      <c r="A74" s="366" t="s">
        <v>81</v>
      </c>
      <c r="B74" s="366">
        <v>50000</v>
      </c>
      <c r="C74" s="366">
        <f>[2]ประจำเดือนรวมเช็คไม่ต้องคีย์!AS89</f>
        <v>0</v>
      </c>
      <c r="D74" s="366">
        <f>[2]ประจำเดือนรวมเช็คไม่ต้องคีย์!AS91</f>
        <v>9280</v>
      </c>
      <c r="E74" s="367" t="str">
        <f t="shared" si="8"/>
        <v>-</v>
      </c>
      <c r="F74" s="366">
        <f t="shared" si="9"/>
        <v>40720</v>
      </c>
      <c r="G74" s="364"/>
      <c r="H74" s="408"/>
      <c r="I74" s="408"/>
      <c r="J74" s="408"/>
      <c r="K74" s="408"/>
      <c r="L74" s="54"/>
    </row>
    <row r="75" spans="1:12" ht="23.25" x14ac:dyDescent="0.5">
      <c r="A75" s="366" t="s">
        <v>82</v>
      </c>
      <c r="B75" s="366">
        <v>15500000</v>
      </c>
      <c r="C75" s="366">
        <f>[2]ประจำเดือนรวมเช็คไม่ต้องคีย์!AT89</f>
        <v>645165</v>
      </c>
      <c r="D75" s="366">
        <f>[2]ประจำเดือนรวมเช็คไม่ต้องคีย์!AT91</f>
        <v>6489308</v>
      </c>
      <c r="E75" s="367" t="str">
        <f t="shared" si="8"/>
        <v>-</v>
      </c>
      <c r="F75" s="366">
        <f t="shared" si="9"/>
        <v>9010692</v>
      </c>
      <c r="G75" s="364"/>
      <c r="H75" s="54"/>
      <c r="I75" s="54"/>
      <c r="J75" s="54"/>
      <c r="K75" s="54"/>
      <c r="L75" s="408"/>
    </row>
    <row r="76" spans="1:12" ht="23.25" x14ac:dyDescent="0.5">
      <c r="A76" s="366" t="s">
        <v>83</v>
      </c>
      <c r="B76" s="366">
        <v>30000</v>
      </c>
      <c r="C76" s="366">
        <f>[2]ประจำเดือนรวมเช็คไม่ต้องคีย์!AU89</f>
        <v>9000</v>
      </c>
      <c r="D76" s="366">
        <f>[2]ประจำเดือนรวมเช็คไม่ต้องคีย์!AU91</f>
        <v>72575</v>
      </c>
      <c r="E76" s="367" t="str">
        <f t="shared" si="8"/>
        <v>+</v>
      </c>
      <c r="F76" s="366">
        <f t="shared" si="9"/>
        <v>42575</v>
      </c>
      <c r="G76" s="364"/>
      <c r="H76" s="54"/>
      <c r="I76" s="54"/>
      <c r="J76" s="54"/>
      <c r="K76" s="54"/>
      <c r="L76" s="54"/>
    </row>
    <row r="77" spans="1:12" ht="23.25" x14ac:dyDescent="0.5">
      <c r="A77" s="366" t="s">
        <v>84</v>
      </c>
      <c r="B77" s="366">
        <v>0</v>
      </c>
      <c r="C77" s="366">
        <f>[2]ประจำเดือนรวมเช็คไม่ต้องคีย์!AV89</f>
        <v>0</v>
      </c>
      <c r="D77" s="366">
        <f>[2]ประจำเดือนรวมเช็คไม่ต้องคีย์!AV91</f>
        <v>0</v>
      </c>
      <c r="E77" s="367" t="str">
        <f t="shared" si="8"/>
        <v>-</v>
      </c>
      <c r="F77" s="366">
        <f t="shared" si="9"/>
        <v>0</v>
      </c>
      <c r="G77" s="364"/>
      <c r="H77" s="54"/>
      <c r="I77" s="54"/>
      <c r="J77" s="54"/>
      <c r="K77" s="54"/>
      <c r="L77" s="54"/>
    </row>
    <row r="78" spans="1:12" ht="23.25" x14ac:dyDescent="0.5">
      <c r="A78" s="366" t="s">
        <v>85</v>
      </c>
      <c r="B78" s="366">
        <v>0</v>
      </c>
      <c r="C78" s="366">
        <f>[2]ประจำเดือนรวมเช็คไม่ต้องคีย์!AW89</f>
        <v>0</v>
      </c>
      <c r="D78" s="366">
        <f>[2]ประจำเดือนรวมเช็คไม่ต้องคีย์!AW91</f>
        <v>0</v>
      </c>
      <c r="E78" s="367" t="str">
        <f>IF(D78&gt;B78,"+","-")</f>
        <v>-</v>
      </c>
      <c r="F78" s="366">
        <f>ABS(D78-B78)</f>
        <v>0</v>
      </c>
      <c r="G78" s="364"/>
      <c r="H78" s="54"/>
      <c r="I78" s="54"/>
      <c r="J78" s="54"/>
      <c r="K78" s="54"/>
      <c r="L78" s="54"/>
    </row>
    <row r="79" spans="1:12" ht="23.25" x14ac:dyDescent="0.5">
      <c r="A79" s="366" t="s">
        <v>86</v>
      </c>
      <c r="B79" s="366">
        <v>40000</v>
      </c>
      <c r="C79" s="366">
        <f>+[2]ประจำเดือนรวมเช็คไม่ต้องคีย์!AX89</f>
        <v>10505</v>
      </c>
      <c r="D79" s="366">
        <f>[2]ประจำเดือนรวมเช็คไม่ต้องคีย์!AX91</f>
        <v>91530</v>
      </c>
      <c r="E79" s="367" t="str">
        <f t="shared" si="8"/>
        <v>+</v>
      </c>
      <c r="F79" s="366">
        <f t="shared" si="9"/>
        <v>51530</v>
      </c>
      <c r="G79" s="364"/>
      <c r="H79" s="54"/>
      <c r="I79" s="54"/>
      <c r="J79" s="54"/>
      <c r="K79" s="54"/>
      <c r="L79" s="54"/>
    </row>
    <row r="80" spans="1:12" ht="23.25" x14ac:dyDescent="0.5">
      <c r="A80" s="366" t="s">
        <v>87</v>
      </c>
      <c r="B80" s="373">
        <f>SUM(B65:B79)</f>
        <v>61000000</v>
      </c>
      <c r="C80" s="373">
        <f>SUM(C65:C79)</f>
        <v>3606730</v>
      </c>
      <c r="D80" s="373">
        <f>SUM(D65:D79)</f>
        <v>38085307</v>
      </c>
      <c r="E80" s="361" t="str">
        <f t="shared" si="8"/>
        <v>-</v>
      </c>
      <c r="F80" s="373">
        <f t="shared" si="9"/>
        <v>22914693</v>
      </c>
      <c r="G80" s="364"/>
      <c r="H80" s="54"/>
      <c r="I80" s="54"/>
      <c r="J80" s="54"/>
      <c r="K80" s="54"/>
      <c r="L80" s="54"/>
    </row>
    <row r="81" spans="1:12" ht="23.25" x14ac:dyDescent="0.5">
      <c r="A81" s="400" t="s">
        <v>88</v>
      </c>
      <c r="B81" s="371">
        <f>+B80+B63+B60+B48</f>
        <v>1900000000</v>
      </c>
      <c r="C81" s="371">
        <f>C80+C63+C60+C48</f>
        <v>101990781.08</v>
      </c>
      <c r="D81" s="371">
        <f>D80+D63+D60+D48</f>
        <v>935859272.27999997</v>
      </c>
      <c r="E81" s="383" t="str">
        <f>IF(D81&gt;B81,"+","-")</f>
        <v>-</v>
      </c>
      <c r="F81" s="371">
        <f>ABS(D81-B81)</f>
        <v>964140727.72000003</v>
      </c>
      <c r="G81" s="364"/>
      <c r="H81" s="54"/>
      <c r="I81" s="54"/>
      <c r="J81" s="54"/>
      <c r="K81" s="54"/>
      <c r="L81" s="54"/>
    </row>
    <row r="82" spans="1:12" ht="23.25" x14ac:dyDescent="0.5">
      <c r="A82" s="385"/>
      <c r="B82" s="380"/>
      <c r="C82" s="380"/>
      <c r="D82" s="380"/>
      <c r="E82" s="385"/>
      <c r="F82" s="380"/>
      <c r="G82" s="364"/>
      <c r="H82" s="54"/>
      <c r="I82" s="54"/>
      <c r="J82" s="54"/>
      <c r="K82" s="54"/>
      <c r="L82" s="54"/>
    </row>
    <row r="83" spans="1:12" ht="23.25" x14ac:dyDescent="0.5">
      <c r="A83" s="385"/>
      <c r="B83" s="380"/>
      <c r="C83" s="380"/>
      <c r="D83" s="380"/>
      <c r="E83" s="385"/>
      <c r="F83" s="380"/>
      <c r="G83" s="364"/>
      <c r="H83" s="54"/>
      <c r="I83" s="54"/>
      <c r="J83" s="54"/>
      <c r="K83" s="54"/>
      <c r="L83" s="54"/>
    </row>
    <row r="84" spans="1:12" ht="23.25" x14ac:dyDescent="0.5">
      <c r="A84" s="385"/>
      <c r="B84" s="380"/>
      <c r="C84" s="380"/>
      <c r="D84" s="380"/>
      <c r="E84" s="385"/>
      <c r="F84" s="380"/>
      <c r="G84" s="364"/>
      <c r="H84" s="54"/>
      <c r="I84" s="54"/>
      <c r="J84" s="54"/>
      <c r="K84" s="54"/>
      <c r="L84" s="54"/>
    </row>
    <row r="85" spans="1:12" ht="23.25" x14ac:dyDescent="0.5">
      <c r="A85" s="385"/>
      <c r="B85" s="380"/>
      <c r="C85" s="380"/>
      <c r="D85" s="380"/>
      <c r="E85" s="385"/>
      <c r="F85" s="380"/>
      <c r="G85" s="364"/>
      <c r="H85" s="54"/>
      <c r="I85" s="54"/>
      <c r="J85" s="54"/>
      <c r="K85" s="54"/>
      <c r="L85" s="54"/>
    </row>
    <row r="86" spans="1:12" ht="23.25" x14ac:dyDescent="0.45">
      <c r="A86" s="56" t="s">
        <v>89</v>
      </c>
      <c r="B86" s="56"/>
      <c r="C86" s="56"/>
      <c r="D86" s="56"/>
      <c r="E86" s="56"/>
      <c r="F86" s="56"/>
      <c r="G86" s="364"/>
      <c r="H86" s="54"/>
      <c r="I86" s="54"/>
      <c r="J86" s="54"/>
      <c r="K86" s="54"/>
      <c r="L86" s="54"/>
    </row>
    <row r="87" spans="1:12" ht="23.25" x14ac:dyDescent="0.45">
      <c r="A87" s="56"/>
      <c r="B87" s="56"/>
      <c r="C87" s="56"/>
      <c r="D87" s="56"/>
      <c r="E87" s="56"/>
      <c r="F87" s="56"/>
      <c r="G87" s="364"/>
      <c r="H87" s="54"/>
      <c r="I87" s="54"/>
      <c r="J87" s="54"/>
      <c r="K87" s="54"/>
      <c r="L87" s="54"/>
    </row>
    <row r="88" spans="1:12" ht="23.25" x14ac:dyDescent="0.5">
      <c r="A88" s="403" t="s">
        <v>2</v>
      </c>
      <c r="B88" s="403" t="s">
        <v>3</v>
      </c>
      <c r="C88" s="403" t="s">
        <v>4</v>
      </c>
      <c r="D88" s="403" t="s">
        <v>5</v>
      </c>
      <c r="E88" s="403" t="s">
        <v>6</v>
      </c>
      <c r="F88" s="403" t="s">
        <v>7</v>
      </c>
      <c r="G88" s="364"/>
      <c r="H88" s="54"/>
      <c r="I88" s="54"/>
      <c r="J88" s="54"/>
      <c r="K88" s="54"/>
      <c r="L88" s="54"/>
    </row>
    <row r="89" spans="1:12" ht="23.25" x14ac:dyDescent="0.5">
      <c r="A89" s="406"/>
      <c r="B89" s="406" t="str">
        <f>+B44</f>
        <v>ปี 2562</v>
      </c>
      <c r="C89" s="406"/>
      <c r="D89" s="406"/>
      <c r="E89" s="406" t="s">
        <v>9</v>
      </c>
      <c r="F89" s="406" t="s">
        <v>52</v>
      </c>
      <c r="G89" s="364"/>
      <c r="H89" s="54"/>
      <c r="I89" s="54"/>
      <c r="J89" s="54"/>
      <c r="K89" s="54"/>
      <c r="L89" s="54"/>
    </row>
    <row r="90" spans="1:12" ht="23.25" x14ac:dyDescent="0.5">
      <c r="A90" s="415" t="s">
        <v>90</v>
      </c>
      <c r="B90" s="362"/>
      <c r="C90" s="362"/>
      <c r="D90" s="362"/>
      <c r="E90" s="363"/>
      <c r="F90" s="362"/>
      <c r="G90" s="364"/>
      <c r="H90" s="54"/>
      <c r="I90" s="54"/>
      <c r="J90" s="54"/>
      <c r="K90" s="54"/>
      <c r="L90" s="54"/>
    </row>
    <row r="91" spans="1:12" ht="23.25" x14ac:dyDescent="0.5">
      <c r="A91" s="409" t="s">
        <v>91</v>
      </c>
      <c r="B91" s="366">
        <v>324000000</v>
      </c>
      <c r="C91" s="366">
        <f>[2]ประจำเดือนรวมเช็คไม่ต้องคีย์!AZ89</f>
        <v>9456167.870000001</v>
      </c>
      <c r="D91" s="366">
        <f>[2]ประจำเดือนรวมเช็คไม่ต้องคีย์!AZ91</f>
        <v>235852553.03</v>
      </c>
      <c r="E91" s="367" t="str">
        <f>IF(D91&gt;B91,"+","-")</f>
        <v>-</v>
      </c>
      <c r="F91" s="366">
        <f>ABS(D91-B91)</f>
        <v>88147446.969999999</v>
      </c>
      <c r="G91" s="364"/>
      <c r="H91" s="408"/>
      <c r="I91" s="408"/>
      <c r="J91" s="408"/>
      <c r="K91" s="408"/>
      <c r="L91" s="54"/>
    </row>
    <row r="92" spans="1:12" ht="23.25" x14ac:dyDescent="0.5">
      <c r="A92" s="409" t="s">
        <v>92</v>
      </c>
      <c r="B92" s="366">
        <v>18965000</v>
      </c>
      <c r="C92" s="366">
        <f>[2]ประจำเดือนรวมเช็คไม่ต้องคีย์!BA89</f>
        <v>5280</v>
      </c>
      <c r="D92" s="366">
        <f>[2]ประจำเดือนรวมเช็คไม่ต้องคีย์!BA91</f>
        <v>9989262</v>
      </c>
      <c r="E92" s="367" t="str">
        <f>IF(D92&gt;B92,"+","-")</f>
        <v>-</v>
      </c>
      <c r="F92" s="366">
        <f>ABS(D92-B92)</f>
        <v>8975738</v>
      </c>
      <c r="G92" s="364"/>
      <c r="H92" s="54"/>
      <c r="I92" s="54"/>
      <c r="J92" s="54"/>
      <c r="K92" s="54"/>
      <c r="L92" s="408"/>
    </row>
    <row r="93" spans="1:12" ht="23.25" x14ac:dyDescent="0.5">
      <c r="A93" s="409" t="s">
        <v>93</v>
      </c>
      <c r="B93" s="366">
        <v>557000000</v>
      </c>
      <c r="C93" s="366">
        <f>[2]ประจำเดือนรวมเช็คไม่ต้องคีย์!BB89</f>
        <v>68420474.090000004</v>
      </c>
      <c r="D93" s="366">
        <f>[2]ประจำเดือนรวมเช็คไม่ต้องคีย์!BB91</f>
        <v>618562570.12</v>
      </c>
      <c r="E93" s="367" t="str">
        <f>IF(D93&gt;B93,"+","-")</f>
        <v>+</v>
      </c>
      <c r="F93" s="366">
        <f>ABS(D93-B93)</f>
        <v>61562570.120000005</v>
      </c>
      <c r="G93" s="364"/>
      <c r="H93" s="54"/>
      <c r="I93" s="54"/>
      <c r="J93" s="54"/>
      <c r="K93" s="54"/>
      <c r="L93" s="54"/>
    </row>
    <row r="94" spans="1:12" ht="23.25" x14ac:dyDescent="0.5">
      <c r="A94" s="409" t="s">
        <v>94</v>
      </c>
      <c r="B94" s="366">
        <v>35000</v>
      </c>
      <c r="C94" s="366">
        <f>[2]ประจำเดือนรวมเช็คไม่ต้องคีย์!BC89</f>
        <v>0</v>
      </c>
      <c r="D94" s="366">
        <f>[2]ประจำเดือนรวมเช็คไม่ต้องคีย์!BC91</f>
        <v>0</v>
      </c>
      <c r="E94" s="367" t="str">
        <f>IF(D94&gt;B94,"+","-")</f>
        <v>-</v>
      </c>
      <c r="F94" s="366">
        <f>ABS(D94-B94)</f>
        <v>35000</v>
      </c>
      <c r="G94" s="364"/>
      <c r="H94" s="54"/>
      <c r="I94" s="54"/>
      <c r="J94" s="54"/>
      <c r="K94" s="54"/>
      <c r="L94" s="54"/>
    </row>
    <row r="95" spans="1:12" ht="23.25" x14ac:dyDescent="0.5">
      <c r="A95" s="416" t="s">
        <v>95</v>
      </c>
      <c r="B95" s="373">
        <f>SUM(B91:B94)</f>
        <v>900000000</v>
      </c>
      <c r="C95" s="373">
        <f>SUM(C91:C94)</f>
        <v>77881921.960000008</v>
      </c>
      <c r="D95" s="373">
        <f>SUM(D91:D94)</f>
        <v>864404385.14999998</v>
      </c>
      <c r="E95" s="361" t="str">
        <f>IF(D95&gt;B95,"+","-")</f>
        <v>-</v>
      </c>
      <c r="F95" s="373">
        <f>ABS(D95-B95)</f>
        <v>35595614.850000024</v>
      </c>
      <c r="G95" s="364"/>
      <c r="H95" s="54"/>
      <c r="I95" s="54"/>
      <c r="J95" s="54"/>
      <c r="K95" s="54"/>
      <c r="L95" s="54"/>
    </row>
    <row r="96" spans="1:12" ht="23.25" x14ac:dyDescent="0.5">
      <c r="A96" s="409" t="s">
        <v>96</v>
      </c>
      <c r="B96" s="389"/>
      <c r="C96" s="389"/>
      <c r="D96" s="389"/>
      <c r="E96" s="390"/>
      <c r="F96" s="389"/>
      <c r="G96" s="364"/>
      <c r="H96" s="54"/>
      <c r="I96" s="54"/>
      <c r="J96" s="54"/>
      <c r="K96" s="54"/>
      <c r="L96" s="54"/>
    </row>
    <row r="97" spans="1:12" ht="23.25" x14ac:dyDescent="0.5">
      <c r="A97" s="409" t="s">
        <v>97</v>
      </c>
      <c r="B97" s="366"/>
      <c r="C97" s="366"/>
      <c r="D97" s="366"/>
      <c r="E97" s="367"/>
      <c r="F97" s="366"/>
      <c r="G97" s="364"/>
      <c r="H97" s="54"/>
      <c r="I97" s="54"/>
      <c r="J97" s="54"/>
      <c r="K97" s="54"/>
      <c r="L97" s="54"/>
    </row>
    <row r="98" spans="1:12" ht="23.25" x14ac:dyDescent="0.5">
      <c r="A98" s="409" t="s">
        <v>98</v>
      </c>
      <c r="B98" s="366">
        <v>59200000</v>
      </c>
      <c r="C98" s="366">
        <f>[2]ประจำเดือนรวมเช็คไม่ต้องคีย์!BE89</f>
        <v>0</v>
      </c>
      <c r="D98" s="366">
        <f>[2]ประจำเดือนรวมเช็คไม่ต้องคีย์!BE91</f>
        <v>0</v>
      </c>
      <c r="E98" s="367" t="str">
        <f>IF(D98&gt;B98,"+","-")</f>
        <v>-</v>
      </c>
      <c r="F98" s="366">
        <f>ABS(D98-B98)</f>
        <v>59200000</v>
      </c>
      <c r="G98" s="364"/>
      <c r="H98" s="54"/>
      <c r="I98" s="54"/>
      <c r="J98" s="54"/>
      <c r="K98" s="54"/>
      <c r="L98" s="54"/>
    </row>
    <row r="99" spans="1:12" ht="23.25" x14ac:dyDescent="0.5">
      <c r="A99" s="409" t="s">
        <v>99</v>
      </c>
      <c r="B99" s="366">
        <v>800000</v>
      </c>
      <c r="C99" s="366">
        <f>[2]ประจำเดือนรวมเช็คไม่ต้องคีย์!BF89</f>
        <v>0</v>
      </c>
      <c r="D99" s="366">
        <f>[2]ประจำเดือนรวมเช็คไม่ต้องคีย์!BF91</f>
        <v>0</v>
      </c>
      <c r="E99" s="367" t="str">
        <f>IF(D99&gt;B99,"+","-")</f>
        <v>-</v>
      </c>
      <c r="F99" s="366">
        <f>ABS(D99-B99)</f>
        <v>800000</v>
      </c>
      <c r="G99" s="364"/>
      <c r="H99" s="54"/>
      <c r="I99" s="54"/>
      <c r="J99" s="54"/>
      <c r="K99" s="54"/>
      <c r="L99" s="54"/>
    </row>
    <row r="100" spans="1:12" ht="23.25" x14ac:dyDescent="0.5">
      <c r="A100" s="416" t="s">
        <v>100</v>
      </c>
      <c r="B100" s="362"/>
      <c r="C100" s="362"/>
      <c r="D100" s="362"/>
      <c r="E100" s="363"/>
      <c r="F100" s="362"/>
      <c r="G100" s="364"/>
      <c r="H100" s="54"/>
      <c r="I100" s="417"/>
      <c r="J100" s="54"/>
      <c r="K100" s="54"/>
      <c r="L100" s="54"/>
    </row>
    <row r="101" spans="1:12" ht="23.25" x14ac:dyDescent="0.5">
      <c r="A101" s="416" t="s">
        <v>101</v>
      </c>
      <c r="B101" s="371">
        <f>SUM(B98:B99)</f>
        <v>60000000</v>
      </c>
      <c r="C101" s="366">
        <f>SUM(C98:C99)</f>
        <v>0</v>
      </c>
      <c r="D101" s="371">
        <f>SUM(D98:D99)</f>
        <v>0</v>
      </c>
      <c r="E101" s="383" t="str">
        <f>IF(D101&gt;B101,"+","-")</f>
        <v>-</v>
      </c>
      <c r="F101" s="371">
        <f>SUM(F98:F99)</f>
        <v>60000000</v>
      </c>
      <c r="G101" s="364"/>
      <c r="H101" s="54"/>
      <c r="I101" s="54"/>
      <c r="J101" s="54"/>
      <c r="K101" s="54"/>
      <c r="L101" s="54"/>
    </row>
    <row r="102" spans="1:12" ht="23.25" x14ac:dyDescent="0.5">
      <c r="A102" s="409" t="s">
        <v>102</v>
      </c>
      <c r="B102" s="362"/>
      <c r="C102" s="362"/>
      <c r="D102" s="362"/>
      <c r="E102" s="363"/>
      <c r="F102" s="362"/>
      <c r="G102" s="364"/>
      <c r="H102" s="54"/>
      <c r="I102" s="54"/>
      <c r="J102" s="54"/>
      <c r="K102" s="54"/>
      <c r="L102" s="54"/>
    </row>
    <row r="103" spans="1:12" ht="23.25" x14ac:dyDescent="0.5">
      <c r="A103" s="409" t="s">
        <v>103</v>
      </c>
      <c r="B103" s="366">
        <v>350000000</v>
      </c>
      <c r="C103" s="366">
        <f>[2]ประจำเดือนรวมเช็คไม่ต้องคีย์!BH89</f>
        <v>20973227.240000002</v>
      </c>
      <c r="D103" s="366">
        <f>[2]ประจำเดือนรวมเช็คไม่ต้องคีย์!BH91</f>
        <v>125677367.94</v>
      </c>
      <c r="E103" s="367" t="str">
        <f>IF(D103&gt;B103,"+","-")</f>
        <v>-</v>
      </c>
      <c r="F103" s="366">
        <f>ABS(D103-B103)</f>
        <v>224322632.06</v>
      </c>
      <c r="G103" s="364"/>
      <c r="H103" s="54"/>
      <c r="I103" s="54"/>
      <c r="J103" s="54"/>
      <c r="K103" s="54"/>
      <c r="L103" s="54"/>
    </row>
    <row r="104" spans="1:12" ht="23.25" x14ac:dyDescent="0.5">
      <c r="A104" s="409" t="s">
        <v>104</v>
      </c>
      <c r="B104" s="366">
        <v>50000000</v>
      </c>
      <c r="C104" s="366">
        <f>[2]ประจำเดือนรวมเช็คไม่ต้องคีย์!BI89</f>
        <v>80600</v>
      </c>
      <c r="D104" s="366">
        <f>[2]ประจำเดือนรวมเช็คไม่ต้องคีย์!BI91</f>
        <v>8727850</v>
      </c>
      <c r="E104" s="367" t="str">
        <f>IF(D104&gt;B104,"+","-")</f>
        <v>-</v>
      </c>
      <c r="F104" s="366">
        <f>ABS(D104-B104)</f>
        <v>41272150</v>
      </c>
      <c r="G104" s="364"/>
      <c r="H104" s="54"/>
      <c r="I104" s="54"/>
      <c r="J104" s="54"/>
      <c r="K104" s="54"/>
      <c r="L104" s="54"/>
    </row>
    <row r="105" spans="1:12" ht="23.25" x14ac:dyDescent="0.5">
      <c r="A105" s="409" t="s">
        <v>105</v>
      </c>
      <c r="B105" s="366">
        <v>900000000</v>
      </c>
      <c r="C105" s="366">
        <f>SUM([2]ประจำเดือนรวมเช็คไม่ต้องคีย์!BJ89:BR89)</f>
        <v>38631666.189999998</v>
      </c>
      <c r="D105" s="366">
        <f>SUM([2]ประจำเดือนรวมเช็คไม่ต้องคีย์!BJ91:BR91)</f>
        <v>794921734.83000004</v>
      </c>
      <c r="E105" s="367" t="str">
        <f>IF(D105&gt;B105,"+","-")</f>
        <v>-</v>
      </c>
      <c r="F105" s="366">
        <f>ABS(D105-B105)</f>
        <v>105078265.16999996</v>
      </c>
      <c r="G105" s="364"/>
      <c r="H105" s="54"/>
      <c r="I105" s="54"/>
      <c r="J105" s="54"/>
      <c r="K105" s="54"/>
      <c r="L105" s="54"/>
    </row>
    <row r="106" spans="1:12" ht="23.25" x14ac:dyDescent="0.5">
      <c r="A106" s="418" t="s">
        <v>106</v>
      </c>
      <c r="B106" s="373">
        <f>SUM(B103:B105)</f>
        <v>1300000000</v>
      </c>
      <c r="C106" s="373">
        <f>SUM(C103:C105)</f>
        <v>59685493.43</v>
      </c>
      <c r="D106" s="373">
        <f>SUM(D103:D105)</f>
        <v>929326952.76999998</v>
      </c>
      <c r="E106" s="361" t="str">
        <f>IF(D106&gt;B106,"+","-")</f>
        <v>-</v>
      </c>
      <c r="F106" s="373">
        <f>ABS(D106-B106)</f>
        <v>370673047.23000002</v>
      </c>
      <c r="G106" s="364"/>
      <c r="H106" s="54"/>
      <c r="I106" s="54"/>
      <c r="J106" s="54"/>
      <c r="K106" s="54"/>
      <c r="L106" s="54"/>
    </row>
    <row r="107" spans="1:12" ht="23.25" x14ac:dyDescent="0.5">
      <c r="A107" s="419" t="s">
        <v>107</v>
      </c>
      <c r="B107" s="373">
        <f>+B28+B81+B95+B101+B106</f>
        <v>80000000000</v>
      </c>
      <c r="C107" s="373">
        <f>+C28+C81+C95+C101+C106</f>
        <v>7254753684.4100008</v>
      </c>
      <c r="D107" s="373">
        <f>+D28+D81+D95+D101+D106</f>
        <v>71105263722.340012</v>
      </c>
      <c r="E107" s="361" t="str">
        <f>IF(D107&gt;B107,"+","-")</f>
        <v>-</v>
      </c>
      <c r="F107" s="373">
        <f>ABS(D107-B107)</f>
        <v>8894736277.6599884</v>
      </c>
      <c r="G107" s="364"/>
      <c r="H107" s="54"/>
      <c r="I107" s="54"/>
      <c r="J107" s="54"/>
      <c r="K107" s="54"/>
      <c r="L107" s="54"/>
    </row>
    <row r="108" spans="1:12" ht="23.25" x14ac:dyDescent="0.5">
      <c r="A108" s="415" t="s">
        <v>108</v>
      </c>
      <c r="B108" s="362"/>
      <c r="C108" s="362"/>
      <c r="D108" s="362"/>
      <c r="E108" s="363"/>
      <c r="F108" s="362"/>
      <c r="G108" s="364"/>
      <c r="H108" s="54"/>
      <c r="I108" s="54"/>
      <c r="J108" s="54"/>
      <c r="K108" s="54"/>
      <c r="L108" s="54"/>
    </row>
    <row r="109" spans="1:12" ht="23.25" x14ac:dyDescent="0.5">
      <c r="A109" s="420" t="s">
        <v>109</v>
      </c>
      <c r="B109" s="371"/>
      <c r="C109" s="371">
        <f>+[2]ประจำเดือนรวมเช็คไม่ต้องคีย์!BT89</f>
        <v>0</v>
      </c>
      <c r="D109" s="371">
        <f>[2]ประจำเดือนรวมเช็คไม่ต้องคีย์!BT91</f>
        <v>0</v>
      </c>
      <c r="E109" s="367" t="str">
        <f>IF(D109&gt;B109,"+","-")</f>
        <v>-</v>
      </c>
      <c r="F109" s="366">
        <f>ABS(D109-B109)</f>
        <v>0</v>
      </c>
      <c r="G109" s="364"/>
      <c r="H109" s="54"/>
      <c r="I109" s="54"/>
      <c r="J109" s="54"/>
      <c r="K109" s="54"/>
      <c r="L109" s="54"/>
    </row>
    <row r="110" spans="1:12" ht="23.25" x14ac:dyDescent="0.5">
      <c r="A110" s="419" t="s">
        <v>110</v>
      </c>
      <c r="B110" s="373">
        <f>+B109</f>
        <v>0</v>
      </c>
      <c r="C110" s="373">
        <f>+C109</f>
        <v>0</v>
      </c>
      <c r="D110" s="373">
        <f>+D109</f>
        <v>0</v>
      </c>
      <c r="E110" s="361" t="str">
        <f>IF(D110&gt;B110,"+","-")</f>
        <v>-</v>
      </c>
      <c r="F110" s="373">
        <f>ABS(D110-B110)</f>
        <v>0</v>
      </c>
      <c r="G110" s="364"/>
      <c r="H110" s="54"/>
      <c r="I110" s="54"/>
      <c r="J110" s="54"/>
      <c r="K110" s="54"/>
      <c r="L110" s="54"/>
    </row>
    <row r="111" spans="1:12" ht="23.25" x14ac:dyDescent="0.5">
      <c r="A111" s="419" t="s">
        <v>111</v>
      </c>
      <c r="B111" s="373">
        <f>+B107+B110</f>
        <v>80000000000</v>
      </c>
      <c r="C111" s="373">
        <f>+C107+C110</f>
        <v>7254753684.4100008</v>
      </c>
      <c r="D111" s="373">
        <f>+D107+D110</f>
        <v>71105263722.340012</v>
      </c>
      <c r="E111" s="361" t="str">
        <f>IF(D111&gt;B111,"+","-")</f>
        <v>-</v>
      </c>
      <c r="F111" s="373">
        <f>ABS(D111-B111)</f>
        <v>8894736277.6599884</v>
      </c>
      <c r="G111" s="364"/>
      <c r="H111" s="54"/>
      <c r="I111" s="54"/>
      <c r="J111" s="54"/>
      <c r="K111" s="54"/>
      <c r="L111" s="54"/>
    </row>
    <row r="112" spans="1:12" ht="23.25" x14ac:dyDescent="0.5">
      <c r="A112" s="404"/>
      <c r="B112" s="404"/>
      <c r="C112" s="404"/>
      <c r="D112" s="354"/>
      <c r="E112" s="404"/>
      <c r="F112" s="404"/>
      <c r="G112" s="54"/>
      <c r="H112" s="54"/>
      <c r="I112" s="54"/>
      <c r="J112" s="54"/>
      <c r="K112" s="54"/>
      <c r="L112" s="54"/>
    </row>
    <row r="113" spans="1:1" ht="23.25" x14ac:dyDescent="0.5">
      <c r="A113" s="53" t="s">
        <v>112</v>
      </c>
    </row>
  </sheetData>
  <mergeCells count="9">
    <mergeCell ref="A42:F42"/>
    <mergeCell ref="A86:F86"/>
    <mergeCell ref="A87:F87"/>
    <mergeCell ref="A1:F1"/>
    <mergeCell ref="A2:F2"/>
    <mergeCell ref="H2:K2"/>
    <mergeCell ref="A3:F3"/>
    <mergeCell ref="H3:K3"/>
    <mergeCell ref="A41:F4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topLeftCell="A112" workbookViewId="0">
      <selection activeCell="A113" sqref="A113"/>
    </sheetView>
  </sheetViews>
  <sheetFormatPr defaultRowHeight="14.25" x14ac:dyDescent="0.2"/>
  <cols>
    <col min="1" max="1" width="40.62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4.5" bestFit="1" customWidth="1"/>
    <col min="8" max="8" width="7.125" bestFit="1" customWidth="1"/>
    <col min="9" max="9" width="13.5" bestFit="1" customWidth="1"/>
    <col min="10" max="10" width="10.75" bestFit="1" customWidth="1"/>
    <col min="11" max="11" width="11.625" bestFit="1" customWidth="1"/>
  </cols>
  <sheetData>
    <row r="1" spans="1:12" ht="23.25" x14ac:dyDescent="0.45">
      <c r="A1" s="56" t="s">
        <v>0</v>
      </c>
      <c r="B1" s="56"/>
      <c r="C1" s="56"/>
      <c r="D1" s="56"/>
      <c r="E1" s="56"/>
      <c r="F1" s="56"/>
      <c r="G1" s="54"/>
      <c r="H1" s="54"/>
      <c r="I1" s="54"/>
      <c r="J1" s="54"/>
      <c r="K1" s="54"/>
      <c r="L1" s="54"/>
    </row>
    <row r="2" spans="1:12" ht="23.25" x14ac:dyDescent="0.45">
      <c r="A2" s="55">
        <f>[3]ประจำเดือนรวมเช็คไม่ต้องคีย์!A2</f>
        <v>43678</v>
      </c>
      <c r="B2" s="56"/>
      <c r="C2" s="56"/>
      <c r="D2" s="56"/>
      <c r="E2" s="56"/>
      <c r="F2" s="56"/>
      <c r="G2" s="54"/>
      <c r="H2" s="56" t="s">
        <v>1</v>
      </c>
      <c r="I2" s="56"/>
      <c r="J2" s="56"/>
      <c r="K2" s="56"/>
      <c r="L2" s="54"/>
    </row>
    <row r="3" spans="1:12" ht="23.25" x14ac:dyDescent="0.45">
      <c r="A3" s="56"/>
      <c r="B3" s="56"/>
      <c r="C3" s="56"/>
      <c r="D3" s="56"/>
      <c r="E3" s="56"/>
      <c r="F3" s="56"/>
      <c r="G3" s="54"/>
      <c r="H3" s="55">
        <f>A2</f>
        <v>43678</v>
      </c>
      <c r="I3" s="56"/>
      <c r="J3" s="56"/>
      <c r="K3" s="56"/>
      <c r="L3" s="54"/>
    </row>
    <row r="4" spans="1:12" ht="23.25" x14ac:dyDescent="0.5">
      <c r="A4" s="403" t="s">
        <v>2</v>
      </c>
      <c r="B4" s="403" t="s">
        <v>3</v>
      </c>
      <c r="C4" s="403" t="s">
        <v>4</v>
      </c>
      <c r="D4" s="403" t="s">
        <v>5</v>
      </c>
      <c r="E4" s="403" t="s">
        <v>6</v>
      </c>
      <c r="F4" s="403" t="s">
        <v>7</v>
      </c>
      <c r="G4" s="54"/>
      <c r="H4" s="404"/>
      <c r="I4" s="404"/>
      <c r="J4" s="405"/>
      <c r="K4" s="405"/>
      <c r="L4" s="54"/>
    </row>
    <row r="5" spans="1:12" ht="23.25" x14ac:dyDescent="0.5">
      <c r="A5" s="406"/>
      <c r="B5" s="406" t="s">
        <v>8</v>
      </c>
      <c r="C5" s="406"/>
      <c r="D5" s="406"/>
      <c r="E5" s="406" t="s">
        <v>9</v>
      </c>
      <c r="F5" s="406" t="s">
        <v>10</v>
      </c>
      <c r="G5" s="54"/>
      <c r="H5" s="360" t="s">
        <v>11</v>
      </c>
      <c r="I5" s="360" t="s">
        <v>12</v>
      </c>
      <c r="J5" s="394" t="s">
        <v>4</v>
      </c>
      <c r="K5" s="360" t="s">
        <v>5</v>
      </c>
      <c r="L5" s="54"/>
    </row>
    <row r="6" spans="1:12" ht="23.25" x14ac:dyDescent="0.5">
      <c r="A6" s="362" t="s">
        <v>13</v>
      </c>
      <c r="B6" s="362"/>
      <c r="C6" s="362"/>
      <c r="D6" s="362"/>
      <c r="E6" s="363"/>
      <c r="F6" s="362"/>
      <c r="G6" s="364"/>
      <c r="H6" s="403">
        <v>1</v>
      </c>
      <c r="I6" s="362" t="s">
        <v>14</v>
      </c>
      <c r="J6" s="365">
        <f>+[3]ประจำเดือนรวมเช็คไม่ต้องคีย์!BJ89</f>
        <v>41440321.219999999</v>
      </c>
      <c r="K6" s="365">
        <f>+[3]ประจำเดือนรวมเช็คไม่ต้องคีย์!BJ91</f>
        <v>691424602.97000003</v>
      </c>
      <c r="L6" s="54"/>
    </row>
    <row r="7" spans="1:12" ht="23.25" x14ac:dyDescent="0.5">
      <c r="A7" s="366" t="s">
        <v>15</v>
      </c>
      <c r="B7" s="366"/>
      <c r="C7" s="366"/>
      <c r="D7" s="366"/>
      <c r="E7" s="367"/>
      <c r="F7" s="366"/>
      <c r="G7" s="364"/>
      <c r="H7" s="407">
        <v>2</v>
      </c>
      <c r="I7" s="366" t="s">
        <v>16</v>
      </c>
      <c r="J7" s="369">
        <f>[3]ประจำเดือนรวมเช็คไม่ต้องคีย์!BK89</f>
        <v>649127.69999999995</v>
      </c>
      <c r="K7" s="369">
        <f>+[3]ประจำเดือนรวมเช็คไม่ต้องคีย์!BK91</f>
        <v>70796270.50999999</v>
      </c>
      <c r="L7" s="54"/>
    </row>
    <row r="8" spans="1:12" ht="23.25" x14ac:dyDescent="0.5">
      <c r="A8" s="366" t="s">
        <v>17</v>
      </c>
      <c r="B8" s="366"/>
      <c r="C8" s="366"/>
      <c r="D8" s="366"/>
      <c r="E8" s="367"/>
      <c r="F8" s="366"/>
      <c r="G8" s="364"/>
      <c r="H8" s="407">
        <v>3</v>
      </c>
      <c r="I8" s="366" t="s">
        <v>18</v>
      </c>
      <c r="J8" s="369">
        <f>[3]ประจำเดือนรวมเช็คไม่ต้องคีย์!BL89</f>
        <v>8276726</v>
      </c>
      <c r="K8" s="369">
        <f>+[3]ประจำเดือนรวมเช็คไม่ต้องคีย์!BL91</f>
        <v>27473361.5</v>
      </c>
      <c r="L8" s="54"/>
    </row>
    <row r="9" spans="1:12" ht="23.25" x14ac:dyDescent="0.5">
      <c r="A9" s="366" t="s">
        <v>19</v>
      </c>
      <c r="B9" s="366">
        <v>139400000</v>
      </c>
      <c r="C9" s="366">
        <f>[3]ประจำเดือนรวมเช็คไม่ต้องคีย์!B89</f>
        <v>3545613.79</v>
      </c>
      <c r="D9" s="366">
        <f>[3]ประจำเดือนรวมเช็คไม่ต้องคีย์!B91</f>
        <v>138226711.13</v>
      </c>
      <c r="E9" s="367" t="str">
        <f t="shared" ref="E9:E15" si="0">IF(D9&gt;B9,"+","-")</f>
        <v>-</v>
      </c>
      <c r="F9" s="366">
        <f t="shared" ref="F9:F15" si="1">ABS(D9-B9)</f>
        <v>1173288.8700000048</v>
      </c>
      <c r="G9" s="364"/>
      <c r="H9" s="407">
        <v>4</v>
      </c>
      <c r="I9" s="366" t="s">
        <v>20</v>
      </c>
      <c r="J9" s="369">
        <f>[3]ประจำเดือนรวมเช็คไม่ต้องคีย์!BM89</f>
        <v>11703882.52</v>
      </c>
      <c r="K9" s="369">
        <f>+[3]ประจำเดือนรวมเช็คไม่ต้องคีย์!BM91</f>
        <v>67297557.289999992</v>
      </c>
      <c r="L9" s="54"/>
    </row>
    <row r="10" spans="1:12" ht="23.25" x14ac:dyDescent="0.5">
      <c r="A10" s="366" t="s">
        <v>21</v>
      </c>
      <c r="B10" s="366">
        <v>14500000000</v>
      </c>
      <c r="C10" s="366">
        <f>[3]ประจำเดือนรวมเช็คไม่ต้องคีย์!C89</f>
        <v>852488998.51999998</v>
      </c>
      <c r="D10" s="366">
        <f>[3]ประจำเดือนรวมเช็คไม่ต้องคีย์!C91</f>
        <v>14675064885.730001</v>
      </c>
      <c r="E10" s="367" t="str">
        <f t="shared" si="0"/>
        <v>+</v>
      </c>
      <c r="F10" s="366">
        <f t="shared" si="1"/>
        <v>175064885.73000145</v>
      </c>
      <c r="G10" s="364"/>
      <c r="H10" s="407"/>
      <c r="I10" s="366"/>
      <c r="J10" s="369"/>
      <c r="K10" s="369"/>
      <c r="L10" s="54"/>
    </row>
    <row r="11" spans="1:12" ht="23.25" x14ac:dyDescent="0.5">
      <c r="A11" s="366" t="s">
        <v>22</v>
      </c>
      <c r="B11" s="366">
        <v>900000000</v>
      </c>
      <c r="C11" s="366">
        <f>[3]ประจำเดือนรวมเช็คไม่ต้องคีย์!D89</f>
        <v>42848919.759999998</v>
      </c>
      <c r="D11" s="366">
        <f>[3]ประจำเดือนรวมเช็คไม่ต้องคีย์!D91</f>
        <v>906568906.49000013</v>
      </c>
      <c r="E11" s="367" t="str">
        <f t="shared" si="0"/>
        <v>+</v>
      </c>
      <c r="F11" s="366">
        <f t="shared" si="1"/>
        <v>6568906.4900001287</v>
      </c>
      <c r="G11" s="364"/>
      <c r="H11" s="407"/>
      <c r="I11" s="366"/>
      <c r="J11" s="369"/>
      <c r="K11" s="369"/>
      <c r="L11" s="408"/>
    </row>
    <row r="12" spans="1:12" ht="23.25" x14ac:dyDescent="0.5">
      <c r="A12" s="366" t="s">
        <v>23</v>
      </c>
      <c r="B12" s="366">
        <v>600000</v>
      </c>
      <c r="C12" s="366">
        <f>[3]ประจำเดือนรวมเช็คไม่ต้องคีย์!E89</f>
        <v>70508</v>
      </c>
      <c r="D12" s="366">
        <f>[3]ประจำเดือนรวมเช็คไม่ต้องคีย์!E91</f>
        <v>791132</v>
      </c>
      <c r="E12" s="367" t="str">
        <f t="shared" si="0"/>
        <v>+</v>
      </c>
      <c r="F12" s="366">
        <f t="shared" si="1"/>
        <v>191132</v>
      </c>
      <c r="G12" s="364"/>
      <c r="H12" s="407"/>
      <c r="I12" s="366"/>
      <c r="J12" s="369"/>
      <c r="K12" s="369"/>
      <c r="L12" s="54"/>
    </row>
    <row r="13" spans="1:12" ht="23.25" x14ac:dyDescent="0.5">
      <c r="A13" s="366" t="s">
        <v>24</v>
      </c>
      <c r="B13" s="366">
        <v>240000000</v>
      </c>
      <c r="C13" s="366">
        <f>[3]ประจำเดือนรวมเช็คไม่ต้องคีย์!F89</f>
        <v>18646298.620000001</v>
      </c>
      <c r="D13" s="366">
        <f>[3]ประจำเดือนรวมเช็คไม่ต้องคีย์!F91</f>
        <v>203509409.78</v>
      </c>
      <c r="E13" s="367" t="str">
        <f t="shared" si="0"/>
        <v>-</v>
      </c>
      <c r="F13" s="366">
        <f t="shared" si="1"/>
        <v>36490590.219999999</v>
      </c>
      <c r="G13" s="364"/>
      <c r="H13" s="407"/>
      <c r="I13" s="366"/>
      <c r="J13" s="369"/>
      <c r="K13" s="369"/>
      <c r="L13" s="54"/>
    </row>
    <row r="14" spans="1:12" ht="23.25" x14ac:dyDescent="0.5">
      <c r="A14" s="366" t="s">
        <v>25</v>
      </c>
      <c r="B14" s="395">
        <v>60000000</v>
      </c>
      <c r="C14" s="366">
        <f>[3]ประจำเดือนรวมเช็คไม่ต้องคีย์!G89</f>
        <v>2801993.75</v>
      </c>
      <c r="D14" s="366">
        <f>[3]ประจำเดือนรวมเช็คไม่ต้องคีย์!G91</f>
        <v>21315564.25</v>
      </c>
      <c r="E14" s="367" t="str">
        <f>IF(D14&gt;B14,"+","-")</f>
        <v>-</v>
      </c>
      <c r="F14" s="366">
        <f>ABS(D14-B14)</f>
        <v>38684435.75</v>
      </c>
      <c r="G14" s="364"/>
      <c r="H14" s="409"/>
      <c r="I14" s="410"/>
      <c r="J14" s="410"/>
      <c r="K14" s="410"/>
      <c r="L14" s="408"/>
    </row>
    <row r="15" spans="1:12" ht="23.25" x14ac:dyDescent="0.5">
      <c r="A15" s="366" t="s">
        <v>26</v>
      </c>
      <c r="B15" s="373">
        <f>SUM(B9:B14)</f>
        <v>15840000000</v>
      </c>
      <c r="C15" s="373">
        <f>SUM(C9:C14)</f>
        <v>920402332.43999994</v>
      </c>
      <c r="D15" s="373">
        <f>SUM(D9:D14)</f>
        <v>15945476609.380001</v>
      </c>
      <c r="E15" s="361" t="str">
        <f t="shared" si="0"/>
        <v>+</v>
      </c>
      <c r="F15" s="373">
        <f t="shared" si="1"/>
        <v>105476609.38000107</v>
      </c>
      <c r="G15" s="364"/>
      <c r="H15" s="407"/>
      <c r="I15" s="366"/>
      <c r="J15" s="369"/>
      <c r="K15" s="369"/>
      <c r="L15" s="54"/>
    </row>
    <row r="16" spans="1:12" ht="23.25" x14ac:dyDescent="0.5">
      <c r="A16" s="366" t="s">
        <v>27</v>
      </c>
      <c r="B16" s="362"/>
      <c r="C16" s="362"/>
      <c r="D16" s="362"/>
      <c r="E16" s="363"/>
      <c r="F16" s="362"/>
      <c r="G16" s="364"/>
      <c r="H16" s="406"/>
      <c r="I16" s="366"/>
      <c r="J16" s="369"/>
      <c r="K16" s="369"/>
      <c r="L16" s="54"/>
    </row>
    <row r="17" spans="1:12" ht="24" thickBot="1" x14ac:dyDescent="0.55000000000000004">
      <c r="A17" s="366" t="s">
        <v>28</v>
      </c>
      <c r="B17" s="374">
        <v>26200000000</v>
      </c>
      <c r="C17" s="366">
        <f>[3]ประจำเดือนรวมเช็คไม่ต้องคีย์!H89</f>
        <v>3084995145.8000002</v>
      </c>
      <c r="D17" s="366">
        <f>[3]ประจำเดือนรวมเช็คไม่ต้องคีย์!H91</f>
        <v>25801189696.650002</v>
      </c>
      <c r="E17" s="367" t="str">
        <f t="shared" ref="E17:E27" si="2">IF(D17&gt;B17,"+","-")</f>
        <v>-</v>
      </c>
      <c r="F17" s="366">
        <f t="shared" ref="F17:F27" si="3">ABS(D17-B17)</f>
        <v>398810303.34999847</v>
      </c>
      <c r="G17" s="364"/>
      <c r="H17" s="375"/>
      <c r="I17" s="376" t="s">
        <v>29</v>
      </c>
      <c r="J17" s="377">
        <f>SUM(J6:J16)</f>
        <v>62070057.439999998</v>
      </c>
      <c r="K17" s="377">
        <f>SUM(K6:K16)</f>
        <v>856991792.26999998</v>
      </c>
      <c r="L17" s="54"/>
    </row>
    <row r="18" spans="1:12" ht="24" thickTop="1" x14ac:dyDescent="0.5">
      <c r="A18" s="366" t="s">
        <v>30</v>
      </c>
      <c r="B18" s="374">
        <v>13000000000</v>
      </c>
      <c r="C18" s="366">
        <f>[3]ประจำเดือนรวมเช็คไม่ต้องคีย์!I89</f>
        <v>403644184.43000001</v>
      </c>
      <c r="D18" s="366">
        <f>[3]ประจำเดือนรวมเช็คไม่ต้องคีย์!I91</f>
        <v>13381717185.170002</v>
      </c>
      <c r="E18" s="378" t="str">
        <f t="shared" si="2"/>
        <v>+</v>
      </c>
      <c r="F18" s="366">
        <f t="shared" si="3"/>
        <v>381717185.17000198</v>
      </c>
      <c r="G18" s="364"/>
      <c r="H18" s="54"/>
      <c r="I18" s="54"/>
      <c r="J18" s="54"/>
      <c r="K18" s="54"/>
      <c r="L18" s="54"/>
    </row>
    <row r="19" spans="1:12" ht="23.25" x14ac:dyDescent="0.5">
      <c r="A19" s="366" t="s">
        <v>31</v>
      </c>
      <c r="B19" s="374">
        <v>0</v>
      </c>
      <c r="C19" s="366">
        <f>[3]ประจำเดือนรวมเช็คไม่ต้องคีย์!J89</f>
        <v>0</v>
      </c>
      <c r="D19" s="366">
        <f>[3]ประจำเดือนรวมเช็คไม่ต้องคีย์!J91</f>
        <v>0</v>
      </c>
      <c r="E19" s="367" t="str">
        <f t="shared" si="2"/>
        <v>-</v>
      </c>
      <c r="F19" s="366">
        <f t="shared" si="3"/>
        <v>0</v>
      </c>
      <c r="G19" s="364"/>
      <c r="H19" s="408"/>
      <c r="I19" s="408"/>
      <c r="J19" s="54"/>
      <c r="K19" s="364"/>
      <c r="L19" s="408"/>
    </row>
    <row r="20" spans="1:12" ht="23.25" x14ac:dyDescent="0.5">
      <c r="A20" s="366" t="s">
        <v>32</v>
      </c>
      <c r="B20" s="374">
        <v>4200000000</v>
      </c>
      <c r="C20" s="366">
        <f>[3]ประจำเดือนรวมเช็คไม่ต้องคีย์!K89</f>
        <v>794001183.87</v>
      </c>
      <c r="D20" s="366">
        <f>[3]ประจำเดือนรวมเช็คไม่ต้องคีย์!K91</f>
        <v>4581629580.1499996</v>
      </c>
      <c r="E20" s="367" t="str">
        <f t="shared" si="2"/>
        <v>+</v>
      </c>
      <c r="F20" s="366">
        <f t="shared" si="3"/>
        <v>381629580.14999962</v>
      </c>
      <c r="G20" s="364"/>
      <c r="H20" s="404"/>
      <c r="I20" s="54"/>
      <c r="J20" s="54"/>
      <c r="K20" s="54"/>
      <c r="L20" s="411"/>
    </row>
    <row r="21" spans="1:12" ht="23.25" x14ac:dyDescent="0.5">
      <c r="A21" s="366" t="s">
        <v>33</v>
      </c>
      <c r="B21" s="379">
        <v>12900000000</v>
      </c>
      <c r="C21" s="366">
        <f>[3]ประจำเดือนรวมเช็คไม่ต้องคีย์!L89</f>
        <v>932202180</v>
      </c>
      <c r="D21" s="380">
        <f>[3]ประจำเดือนรวมเช็คไม่ต้องคีย์!L91</f>
        <v>11512086474</v>
      </c>
      <c r="E21" s="367" t="str">
        <f t="shared" si="2"/>
        <v>-</v>
      </c>
      <c r="F21" s="381">
        <f t="shared" si="3"/>
        <v>1387913526</v>
      </c>
      <c r="G21" s="364"/>
      <c r="H21" s="404"/>
      <c r="I21" s="54"/>
      <c r="J21" s="54"/>
      <c r="K21" s="54"/>
      <c r="L21" s="411"/>
    </row>
    <row r="22" spans="1:12" ht="23.25" x14ac:dyDescent="0.5">
      <c r="A22" s="409" t="s">
        <v>34</v>
      </c>
      <c r="B22" s="379"/>
      <c r="C22" s="366"/>
      <c r="D22" s="380"/>
      <c r="E22" s="367"/>
      <c r="F22" s="381"/>
      <c r="G22" s="364"/>
      <c r="H22" s="404"/>
      <c r="I22" s="54"/>
      <c r="J22" s="54"/>
      <c r="K22" s="54"/>
      <c r="L22" s="411"/>
    </row>
    <row r="23" spans="1:12" ht="23.25" x14ac:dyDescent="0.5">
      <c r="A23" s="366" t="s">
        <v>35</v>
      </c>
      <c r="B23" s="374">
        <v>3570000000</v>
      </c>
      <c r="C23" s="366">
        <f>[3]ประจำเดือนรวมเช็คไม่ต้องคีย์!M89</f>
        <v>345320977.16000003</v>
      </c>
      <c r="D23" s="366">
        <f>[3]ประจำเดือนรวมเช็คไม่ต้องคีย์!M91</f>
        <v>3513415113.4900002</v>
      </c>
      <c r="E23" s="367" t="str">
        <f>IF(D23&gt;B23,"+","-")</f>
        <v>-</v>
      </c>
      <c r="F23" s="366">
        <f>ABS(D23-B23)</f>
        <v>56584886.509999752</v>
      </c>
      <c r="G23" s="364"/>
      <c r="H23" s="54"/>
      <c r="I23" s="54"/>
      <c r="J23" s="54"/>
      <c r="K23" s="54"/>
      <c r="L23" s="411"/>
    </row>
    <row r="24" spans="1:12" ht="23.25" x14ac:dyDescent="0.5">
      <c r="A24" s="366" t="s">
        <v>36</v>
      </c>
      <c r="B24" s="366">
        <v>4600000</v>
      </c>
      <c r="C24" s="366">
        <f>[3]ประจำเดือนรวมเช็คไม่ต้องคีย์!N89</f>
        <v>112803</v>
      </c>
      <c r="D24" s="366">
        <f>[3]ประจำเดือนรวมเช็คไม่ต้องคีย์!N91</f>
        <v>1819710</v>
      </c>
      <c r="E24" s="367" t="str">
        <f>IF(D24&gt;B24,"+","-")</f>
        <v>-</v>
      </c>
      <c r="F24" s="366">
        <f>ABS(D24-B24)</f>
        <v>2780290</v>
      </c>
      <c r="G24" s="396"/>
      <c r="H24" s="412"/>
      <c r="I24" s="412"/>
      <c r="J24" s="412"/>
      <c r="K24" s="412"/>
      <c r="L24" s="413"/>
    </row>
    <row r="25" spans="1:12" ht="23.25" x14ac:dyDescent="0.5">
      <c r="A25" s="366" t="s">
        <v>37</v>
      </c>
      <c r="B25" s="366">
        <v>400000</v>
      </c>
      <c r="C25" s="366">
        <f>[3]ประจำเดือนรวมเช็คไม่ต้องคีย์!O89</f>
        <v>14710</v>
      </c>
      <c r="D25" s="366">
        <f>[3]ประจำเดือนรวมเช็คไม่ต้องคีย์!O91</f>
        <v>174110</v>
      </c>
      <c r="E25" s="367" t="str">
        <f>IF(D25&gt;B25,"+","-")</f>
        <v>-</v>
      </c>
      <c r="F25" s="366">
        <f>ABS(D25-B25)</f>
        <v>225890</v>
      </c>
      <c r="G25" s="364"/>
      <c r="H25" s="54"/>
      <c r="I25" s="54"/>
      <c r="J25" s="54"/>
      <c r="K25" s="54"/>
      <c r="L25" s="54"/>
    </row>
    <row r="26" spans="1:12" ht="23.25" x14ac:dyDescent="0.5">
      <c r="A26" s="366" t="s">
        <v>38</v>
      </c>
      <c r="B26" s="366">
        <v>125000000</v>
      </c>
      <c r="C26" s="366">
        <f>[3]ประจำเดือนรวมเช็คไม่ต้องคีย์!P89</f>
        <v>11515900</v>
      </c>
      <c r="D26" s="366">
        <f>[3]ประจำเดือนรวมเช็คไม่ต้องคีย์!P91</f>
        <v>130374050</v>
      </c>
      <c r="E26" s="367" t="str">
        <f>IF(D26&gt;B26,"+","-")</f>
        <v>+</v>
      </c>
      <c r="F26" s="366">
        <f>ABS(D26-B26)</f>
        <v>5374050</v>
      </c>
      <c r="G26" s="364"/>
      <c r="H26" s="54"/>
      <c r="I26" s="54"/>
      <c r="J26" s="54"/>
      <c r="K26" s="54"/>
      <c r="L26" s="54"/>
    </row>
    <row r="27" spans="1:12" ht="23.25" x14ac:dyDescent="0.5">
      <c r="A27" s="366" t="s">
        <v>39</v>
      </c>
      <c r="B27" s="382">
        <f>SUM(B17:B26)</f>
        <v>60000000000</v>
      </c>
      <c r="C27" s="382">
        <f>SUM(C17:C26)</f>
        <v>5571807084.2600002</v>
      </c>
      <c r="D27" s="382">
        <f>SUM(D17:D26)</f>
        <v>58922405919.460007</v>
      </c>
      <c r="E27" s="361" t="str">
        <f t="shared" si="2"/>
        <v>-</v>
      </c>
      <c r="F27" s="373">
        <f t="shared" si="3"/>
        <v>1077594080.5399933</v>
      </c>
      <c r="G27" s="364"/>
      <c r="H27" s="408"/>
      <c r="I27" s="408"/>
      <c r="J27" s="408"/>
      <c r="K27" s="408"/>
      <c r="L27" s="54"/>
    </row>
    <row r="28" spans="1:12" ht="23.25" x14ac:dyDescent="0.5">
      <c r="A28" s="372" t="s">
        <v>40</v>
      </c>
      <c r="B28" s="371">
        <f>+B15+B27</f>
        <v>75840000000</v>
      </c>
      <c r="C28" s="371">
        <f>+C15+C27</f>
        <v>6492209416.6999998</v>
      </c>
      <c r="D28" s="371">
        <f>+D15+D27</f>
        <v>74867882528.840012</v>
      </c>
      <c r="E28" s="383" t="str">
        <f>IF(D28&gt;B28,"+","-")</f>
        <v>-</v>
      </c>
      <c r="F28" s="371">
        <f>ABS(D28-B28)</f>
        <v>972117471.1599884</v>
      </c>
      <c r="G28" s="364"/>
      <c r="H28" s="54"/>
      <c r="I28" s="54"/>
      <c r="J28" s="54"/>
      <c r="K28" s="54"/>
      <c r="L28" s="54"/>
    </row>
    <row r="29" spans="1:12" ht="23.25" x14ac:dyDescent="0.5">
      <c r="A29" s="366" t="s">
        <v>41</v>
      </c>
      <c r="B29" s="362"/>
      <c r="C29" s="362"/>
      <c r="D29" s="362"/>
      <c r="E29" s="363"/>
      <c r="F29" s="362"/>
      <c r="G29" s="364"/>
      <c r="H29" s="54"/>
      <c r="I29" s="54"/>
      <c r="J29" s="54"/>
      <c r="K29" s="54"/>
      <c r="L29" s="54"/>
    </row>
    <row r="30" spans="1:12" ht="23.25" x14ac:dyDescent="0.5">
      <c r="A30" s="366" t="s">
        <v>42</v>
      </c>
      <c r="B30" s="366"/>
      <c r="C30" s="366"/>
      <c r="D30" s="366"/>
      <c r="E30" s="367"/>
      <c r="F30" s="366"/>
      <c r="G30" s="364"/>
      <c r="H30" s="54"/>
      <c r="I30" s="54"/>
      <c r="J30" s="54"/>
      <c r="K30" s="54"/>
      <c r="L30" s="54"/>
    </row>
    <row r="31" spans="1:12" ht="23.25" x14ac:dyDescent="0.5">
      <c r="A31" s="366" t="s">
        <v>43</v>
      </c>
      <c r="B31" s="366">
        <v>1374000000</v>
      </c>
      <c r="C31" s="366">
        <f>[3]ประจำเดือนรวมเช็คไม่ต้องคีย์!R89</f>
        <v>56628520</v>
      </c>
      <c r="D31" s="366">
        <f>[3]ประจำเดือนรวมเช็คไม่ต้องคีย์!R91</f>
        <v>561704082.53999996</v>
      </c>
      <c r="E31" s="367" t="str">
        <f t="shared" ref="E31:E37" si="4">IF(D31&gt;B31,"+","-")</f>
        <v>-</v>
      </c>
      <c r="F31" s="366">
        <f t="shared" ref="F31:F37" si="5">ABS(D31-B31)</f>
        <v>812295917.46000004</v>
      </c>
      <c r="G31" s="364"/>
      <c r="H31" s="54"/>
      <c r="I31" s="54"/>
      <c r="J31" s="54"/>
      <c r="K31" s="54"/>
      <c r="L31" s="54"/>
    </row>
    <row r="32" spans="1:12" ht="23.25" x14ac:dyDescent="0.5">
      <c r="A32" s="366" t="s">
        <v>44</v>
      </c>
      <c r="B32" s="366">
        <v>37500000</v>
      </c>
      <c r="C32" s="366">
        <f>[3]ประจำเดือนรวมเช็คไม่ต้องคีย์!S89</f>
        <v>3326320</v>
      </c>
      <c r="D32" s="366">
        <f>[3]ประจำเดือนรวมเช็คไม่ต้องคีย์!S91</f>
        <v>34842510</v>
      </c>
      <c r="E32" s="367" t="str">
        <f t="shared" si="4"/>
        <v>-</v>
      </c>
      <c r="F32" s="366">
        <f t="shared" si="5"/>
        <v>2657490</v>
      </c>
      <c r="G32" s="364"/>
      <c r="H32" s="54"/>
      <c r="I32" s="54"/>
      <c r="J32" s="54"/>
      <c r="K32" s="54"/>
      <c r="L32" s="54"/>
    </row>
    <row r="33" spans="1:12" ht="23.25" x14ac:dyDescent="0.5">
      <c r="A33" s="366" t="s">
        <v>45</v>
      </c>
      <c r="B33" s="366">
        <v>64000000</v>
      </c>
      <c r="C33" s="366">
        <f>[3]ประจำเดือนรวมเช็คไม่ต้องคีย์!T89</f>
        <v>2908455.42</v>
      </c>
      <c r="D33" s="366">
        <f>[3]ประจำเดือนรวมเช็คไม่ต้องคีย์!T91</f>
        <v>40591463.269999996</v>
      </c>
      <c r="E33" s="367" t="str">
        <f t="shared" si="4"/>
        <v>-</v>
      </c>
      <c r="F33" s="366">
        <f t="shared" si="5"/>
        <v>23408536.730000004</v>
      </c>
      <c r="G33" s="364"/>
      <c r="H33" s="54"/>
      <c r="I33" s="54"/>
      <c r="J33" s="54"/>
      <c r="K33" s="54"/>
      <c r="L33" s="408"/>
    </row>
    <row r="34" spans="1:12" ht="23.25" x14ac:dyDescent="0.5">
      <c r="A34" s="366" t="s">
        <v>46</v>
      </c>
      <c r="B34" s="366">
        <v>52000000</v>
      </c>
      <c r="C34" s="366">
        <f>[3]ประจำเดือนรวมเช็คไม่ต้องคีย์!U89</f>
        <v>5028644.1500000004</v>
      </c>
      <c r="D34" s="366">
        <f>[3]ประจำเดือนรวมเช็คไม่ต้องคีย์!U91</f>
        <v>56287189.100000001</v>
      </c>
      <c r="E34" s="367" t="str">
        <f t="shared" si="4"/>
        <v>+</v>
      </c>
      <c r="F34" s="366">
        <f t="shared" si="5"/>
        <v>4287189.1000000015</v>
      </c>
      <c r="G34" s="364"/>
      <c r="H34" s="54"/>
      <c r="I34" s="54"/>
      <c r="J34" s="54"/>
      <c r="K34" s="54"/>
      <c r="L34" s="54"/>
    </row>
    <row r="35" spans="1:12" ht="23.25" x14ac:dyDescent="0.5">
      <c r="A35" s="366" t="s">
        <v>47</v>
      </c>
      <c r="B35" s="366">
        <v>10000</v>
      </c>
      <c r="C35" s="366">
        <f>[3]ประจำเดือนรวมเช็คไม่ต้องคีย์!V89</f>
        <v>0</v>
      </c>
      <c r="D35" s="366">
        <f>[3]ประจำเดือนรวมเช็คไม่ต้องคีย์!V91</f>
        <v>2200</v>
      </c>
      <c r="E35" s="367" t="str">
        <f t="shared" si="4"/>
        <v>-</v>
      </c>
      <c r="F35" s="366">
        <f t="shared" si="5"/>
        <v>7800</v>
      </c>
      <c r="G35" s="364"/>
      <c r="H35" s="54"/>
      <c r="I35" s="54"/>
      <c r="J35" s="54"/>
      <c r="K35" s="54"/>
      <c r="L35" s="54"/>
    </row>
    <row r="36" spans="1:12" ht="23.25" x14ac:dyDescent="0.5">
      <c r="A36" s="366" t="s">
        <v>48</v>
      </c>
      <c r="B36" s="366">
        <v>79000000</v>
      </c>
      <c r="C36" s="366">
        <f>[3]ประจำเดือนรวมเช็คไม่ต้องคีย์!W89</f>
        <v>6001095</v>
      </c>
      <c r="D36" s="366">
        <f>[3]ประจำเดือนรวมเช็คไม่ต้องคีย์!W91</f>
        <v>69280848</v>
      </c>
      <c r="E36" s="367" t="str">
        <f t="shared" si="4"/>
        <v>-</v>
      </c>
      <c r="F36" s="366">
        <f t="shared" si="5"/>
        <v>9719152</v>
      </c>
      <c r="G36" s="364"/>
      <c r="H36" s="54"/>
      <c r="I36" s="54"/>
      <c r="J36" s="54"/>
      <c r="K36" s="54"/>
      <c r="L36" s="408"/>
    </row>
    <row r="37" spans="1:12" ht="23.25" x14ac:dyDescent="0.5">
      <c r="A37" s="366" t="s">
        <v>49</v>
      </c>
      <c r="B37" s="414">
        <v>900000</v>
      </c>
      <c r="C37" s="366">
        <f>+[3]ประจำเดือนรวมเช็คไม่ต้องคีย์!X89</f>
        <v>71720</v>
      </c>
      <c r="D37" s="366">
        <f>[3]ประจำเดือนรวมเช็คไม่ต้องคีย์!X91</f>
        <v>772005</v>
      </c>
      <c r="E37" s="367" t="str">
        <f t="shared" si="4"/>
        <v>-</v>
      </c>
      <c r="F37" s="366">
        <f t="shared" si="5"/>
        <v>127995</v>
      </c>
      <c r="G37" s="364"/>
      <c r="H37" s="54"/>
      <c r="I37" s="54"/>
      <c r="J37" s="54"/>
      <c r="K37" s="54"/>
      <c r="L37" s="54"/>
    </row>
    <row r="38" spans="1:12" ht="23.25" x14ac:dyDescent="0.5">
      <c r="A38" s="366" t="s">
        <v>50</v>
      </c>
      <c r="B38" s="414">
        <v>9500000</v>
      </c>
      <c r="C38" s="366">
        <f>+[3]ประจำเดือนรวมเช็คไม่ต้องคีย์!Y89</f>
        <v>911250</v>
      </c>
      <c r="D38" s="366">
        <f>[3]ประจำเดือนรวมเช็คไม่ต้องคีย์!Y91</f>
        <v>9933575</v>
      </c>
      <c r="E38" s="367" t="str">
        <f>IF(D38&gt;B38,"+","-")</f>
        <v>+</v>
      </c>
      <c r="F38" s="366">
        <f>ABS(D38-B38)</f>
        <v>433575</v>
      </c>
      <c r="G38" s="364"/>
      <c r="H38" s="54"/>
      <c r="I38" s="54"/>
      <c r="J38" s="54"/>
      <c r="K38" s="54"/>
      <c r="L38" s="54"/>
    </row>
    <row r="39" spans="1:12" ht="23.25" x14ac:dyDescent="0.5">
      <c r="A39" s="380"/>
      <c r="B39" s="414"/>
      <c r="C39" s="380"/>
      <c r="D39" s="380"/>
      <c r="E39" s="385"/>
      <c r="F39" s="380"/>
      <c r="G39" s="364"/>
      <c r="H39" s="54"/>
      <c r="I39" s="54"/>
      <c r="J39" s="54"/>
      <c r="K39" s="54"/>
      <c r="L39" s="54"/>
    </row>
    <row r="40" spans="1:12" ht="23.25" x14ac:dyDescent="0.5">
      <c r="A40" s="380"/>
      <c r="B40" s="414"/>
      <c r="C40" s="380"/>
      <c r="D40" s="380"/>
      <c r="E40" s="385"/>
      <c r="F40" s="380"/>
      <c r="G40" s="364"/>
      <c r="H40" s="54"/>
      <c r="I40" s="54"/>
      <c r="J40" s="54"/>
      <c r="K40" s="54"/>
      <c r="L40" s="54"/>
    </row>
    <row r="41" spans="1:12" ht="23.25" x14ac:dyDescent="0.45">
      <c r="A41" s="56" t="s">
        <v>51</v>
      </c>
      <c r="B41" s="56"/>
      <c r="C41" s="56"/>
      <c r="D41" s="56"/>
      <c r="E41" s="56"/>
      <c r="F41" s="56"/>
      <c r="G41" s="364"/>
      <c r="H41" s="54"/>
      <c r="I41" s="54"/>
      <c r="J41" s="54"/>
      <c r="K41" s="54"/>
      <c r="L41" s="54"/>
    </row>
    <row r="42" spans="1:12" ht="23.25" x14ac:dyDescent="0.45">
      <c r="A42" s="56"/>
      <c r="B42" s="56"/>
      <c r="C42" s="56"/>
      <c r="D42" s="56"/>
      <c r="E42" s="56"/>
      <c r="F42" s="56"/>
      <c r="G42" s="364"/>
      <c r="H42" s="54"/>
      <c r="I42" s="54"/>
      <c r="J42" s="54"/>
      <c r="K42" s="54"/>
      <c r="L42" s="54"/>
    </row>
    <row r="43" spans="1:12" ht="23.25" x14ac:dyDescent="0.5">
      <c r="A43" s="403" t="s">
        <v>2</v>
      </c>
      <c r="B43" s="403" t="s">
        <v>3</v>
      </c>
      <c r="C43" s="403" t="s">
        <v>4</v>
      </c>
      <c r="D43" s="403" t="s">
        <v>5</v>
      </c>
      <c r="E43" s="403" t="s">
        <v>6</v>
      </c>
      <c r="F43" s="403" t="s">
        <v>7</v>
      </c>
      <c r="G43" s="364"/>
      <c r="H43" s="54"/>
      <c r="I43" s="54"/>
      <c r="J43" s="54"/>
      <c r="K43" s="54"/>
      <c r="L43" s="54"/>
    </row>
    <row r="44" spans="1:12" ht="23.25" x14ac:dyDescent="0.5">
      <c r="A44" s="406"/>
      <c r="B44" s="406" t="str">
        <f>+B5</f>
        <v>ปี 2562</v>
      </c>
      <c r="C44" s="406"/>
      <c r="D44" s="406"/>
      <c r="E44" s="406" t="s">
        <v>9</v>
      </c>
      <c r="F44" s="406" t="s">
        <v>52</v>
      </c>
      <c r="G44" s="364"/>
      <c r="H44" s="408"/>
      <c r="I44" s="408"/>
      <c r="J44" s="408"/>
      <c r="K44" s="408"/>
      <c r="L44" s="54"/>
    </row>
    <row r="45" spans="1:12" ht="23.25" x14ac:dyDescent="0.5">
      <c r="A45" s="362"/>
      <c r="B45" s="362"/>
      <c r="C45" s="362"/>
      <c r="D45" s="362"/>
      <c r="E45" s="363"/>
      <c r="F45" s="362"/>
      <c r="G45" s="364"/>
      <c r="H45" s="54"/>
      <c r="I45" s="54"/>
      <c r="J45" s="54"/>
      <c r="K45" s="54"/>
      <c r="L45" s="408"/>
    </row>
    <row r="46" spans="1:12" ht="23.25" x14ac:dyDescent="0.5">
      <c r="A46" s="366" t="s">
        <v>53</v>
      </c>
      <c r="B46" s="366">
        <v>80000</v>
      </c>
      <c r="C46" s="366">
        <f>+[3]ประจำเดือนรวมเช็คไม่ต้องคีย์!Z89</f>
        <v>3000</v>
      </c>
      <c r="D46" s="366">
        <f>+[3]ประจำเดือนรวมเช็คไม่ต้องคีย์!Z91</f>
        <v>42500</v>
      </c>
      <c r="E46" s="367" t="str">
        <f>IF(D46&gt;B46,"+","-")</f>
        <v>-</v>
      </c>
      <c r="F46" s="366">
        <f>ABS(D46-B46)</f>
        <v>37500</v>
      </c>
      <c r="G46" s="364"/>
      <c r="H46" s="54"/>
      <c r="I46" s="54"/>
      <c r="J46" s="54"/>
      <c r="K46" s="54"/>
      <c r="L46" s="408"/>
    </row>
    <row r="47" spans="1:12" ht="23.25" x14ac:dyDescent="0.5">
      <c r="A47" s="366" t="s">
        <v>54</v>
      </c>
      <c r="B47" s="366">
        <v>10000</v>
      </c>
      <c r="C47" s="366">
        <f>+[3]ประจำเดือนรวมเช็คไม่ต้องคีย์!AA89</f>
        <v>500</v>
      </c>
      <c r="D47" s="366">
        <f>+[3]ประจำเดือนรวมเช็คไม่ต้องคีย์!AA91</f>
        <v>11375</v>
      </c>
      <c r="E47" s="367" t="str">
        <f>IF(D47&gt;B47,"+","-")</f>
        <v>+</v>
      </c>
      <c r="F47" s="366">
        <f>ABS(D47-B47)</f>
        <v>1375</v>
      </c>
      <c r="G47" s="364"/>
      <c r="H47" s="54"/>
      <c r="I47" s="54"/>
      <c r="J47" s="54"/>
      <c r="K47" s="54"/>
      <c r="L47" s="408"/>
    </row>
    <row r="48" spans="1:12" ht="23.25" x14ac:dyDescent="0.5">
      <c r="A48" s="366" t="s">
        <v>55</v>
      </c>
      <c r="B48" s="373">
        <f>SUM(B46:B47,B31:B38)</f>
        <v>1617000000</v>
      </c>
      <c r="C48" s="373">
        <f>SUM(C46:C47,C31:C38)</f>
        <v>74879504.570000008</v>
      </c>
      <c r="D48" s="373">
        <f>SUM(D46:D47,D31:D38)</f>
        <v>773467747.90999997</v>
      </c>
      <c r="E48" s="361" t="str">
        <f>IF(D48&gt;B48,"+","-")</f>
        <v>-</v>
      </c>
      <c r="F48" s="373">
        <f>ABS(D48-B48)</f>
        <v>843532252.09000003</v>
      </c>
      <c r="G48" s="364"/>
      <c r="H48" s="54"/>
      <c r="I48" s="54"/>
      <c r="J48" s="54"/>
      <c r="K48" s="54"/>
      <c r="L48" s="408"/>
    </row>
    <row r="49" spans="1:12" ht="23.25" x14ac:dyDescent="0.5">
      <c r="A49" s="366" t="s">
        <v>56</v>
      </c>
      <c r="B49" s="366"/>
      <c r="C49" s="366"/>
      <c r="D49" s="366"/>
      <c r="E49" s="367"/>
      <c r="F49" s="366"/>
      <c r="G49" s="364"/>
      <c r="H49" s="54"/>
      <c r="I49" s="54"/>
      <c r="J49" s="54"/>
      <c r="K49" s="54"/>
      <c r="L49" s="408"/>
    </row>
    <row r="50" spans="1:12" ht="23.25" x14ac:dyDescent="0.5">
      <c r="A50" s="366" t="s">
        <v>113</v>
      </c>
      <c r="B50" s="366">
        <v>113000000</v>
      </c>
      <c r="C50" s="366">
        <f>[3]ประจำเดือนรวมเช็คไม่ต้องคีย์!AB89</f>
        <v>10350191.699999999</v>
      </c>
      <c r="D50" s="366">
        <f>[3]ประจำเดือนรวมเช็คไม่ต้องคีย์!AB91</f>
        <v>106929256.8</v>
      </c>
      <c r="E50" s="367" t="str">
        <f>IF(D50&gt;B50,"+","-")</f>
        <v>-</v>
      </c>
      <c r="F50" s="366">
        <f>ABS(D50-B50)</f>
        <v>6070743.200000003</v>
      </c>
      <c r="G50" s="364"/>
      <c r="H50" s="54"/>
      <c r="I50" s="54"/>
      <c r="J50" s="54"/>
      <c r="K50" s="54"/>
      <c r="L50" s="54"/>
    </row>
    <row r="51" spans="1:12" ht="23.25" x14ac:dyDescent="0.5">
      <c r="A51" s="366" t="s">
        <v>58</v>
      </c>
      <c r="B51" s="366"/>
      <c r="C51" s="366"/>
      <c r="D51" s="366"/>
      <c r="E51" s="367"/>
      <c r="F51" s="366"/>
      <c r="G51" s="364"/>
      <c r="H51" s="54"/>
      <c r="I51" s="54"/>
      <c r="J51" s="54"/>
      <c r="K51" s="54"/>
      <c r="L51" s="54"/>
    </row>
    <row r="52" spans="1:12" ht="23.25" x14ac:dyDescent="0.5">
      <c r="A52" s="366" t="s">
        <v>59</v>
      </c>
      <c r="B52" s="366">
        <v>15000000</v>
      </c>
      <c r="C52" s="366">
        <f>[3]ประจำเดือนรวมเช็คไม่ต้องคีย์!AC89</f>
        <v>1940900</v>
      </c>
      <c r="D52" s="366">
        <f>[3]ประจำเดือนรวมเช็คไม่ต้องคีย์!AC91</f>
        <v>15433852</v>
      </c>
      <c r="E52" s="367" t="str">
        <f t="shared" ref="E52:E58" si="6">IF(D52&gt;B52,"+","-")</f>
        <v>+</v>
      </c>
      <c r="F52" s="366">
        <f t="shared" ref="F52:F58" si="7">ABS(D52-B52)</f>
        <v>433852</v>
      </c>
      <c r="G52" s="364"/>
      <c r="H52" s="54"/>
      <c r="I52" s="54"/>
      <c r="J52" s="54"/>
      <c r="K52" s="54"/>
      <c r="L52" s="54"/>
    </row>
    <row r="53" spans="1:12" ht="23.25" x14ac:dyDescent="0.5">
      <c r="A53" s="366" t="s">
        <v>60</v>
      </c>
      <c r="B53" s="366"/>
      <c r="C53" s="366"/>
      <c r="D53" s="366"/>
      <c r="E53" s="367"/>
      <c r="F53" s="366"/>
      <c r="G53" s="364"/>
      <c r="H53" s="54"/>
      <c r="I53" s="54"/>
      <c r="J53" s="54"/>
      <c r="K53" s="54"/>
      <c r="L53" s="54"/>
    </row>
    <row r="54" spans="1:12" ht="23.25" x14ac:dyDescent="0.5">
      <c r="A54" s="366" t="s">
        <v>61</v>
      </c>
      <c r="B54" s="366">
        <v>200000</v>
      </c>
      <c r="C54" s="366">
        <f>[3]ประจำเดือนรวมเช็คไม่ต้องคีย์!AD89</f>
        <v>11965</v>
      </c>
      <c r="D54" s="366">
        <f>[3]ประจำเดือนรวมเช็คไม่ต้องคีย์!AD91</f>
        <v>209880</v>
      </c>
      <c r="E54" s="367" t="str">
        <f t="shared" si="6"/>
        <v>+</v>
      </c>
      <c r="F54" s="366">
        <f t="shared" si="7"/>
        <v>9880</v>
      </c>
      <c r="G54" s="364"/>
      <c r="H54" s="54"/>
      <c r="I54" s="54"/>
      <c r="J54" s="54"/>
      <c r="K54" s="54"/>
      <c r="L54" s="54"/>
    </row>
    <row r="55" spans="1:12" ht="23.25" x14ac:dyDescent="0.5">
      <c r="A55" s="366" t="s">
        <v>62</v>
      </c>
      <c r="B55" s="366">
        <v>800000</v>
      </c>
      <c r="C55" s="366">
        <f>[3]ประจำเดือนรวมเช็คไม่ต้องคีย์!AE89</f>
        <v>282000</v>
      </c>
      <c r="D55" s="366">
        <f>[3]ประจำเดือนรวมเช็คไม่ต้องคีย์!AE91</f>
        <v>1381800</v>
      </c>
      <c r="E55" s="367" t="str">
        <f t="shared" si="6"/>
        <v>+</v>
      </c>
      <c r="F55" s="366">
        <f t="shared" si="7"/>
        <v>581800</v>
      </c>
      <c r="G55" s="364"/>
      <c r="H55" s="54"/>
      <c r="I55" s="54"/>
      <c r="J55" s="54"/>
      <c r="K55" s="54"/>
      <c r="L55" s="54"/>
    </row>
    <row r="56" spans="1:12" ht="23.25" x14ac:dyDescent="0.5">
      <c r="A56" s="366" t="s">
        <v>63</v>
      </c>
      <c r="B56" s="366">
        <v>300000</v>
      </c>
      <c r="C56" s="366">
        <f>[3]ประจำเดือนรวมเช็คไม่ต้องคีย์!AF89</f>
        <v>1500</v>
      </c>
      <c r="D56" s="366">
        <f>[3]ประจำเดือนรวมเช็คไม่ต้องคีย์!AF91</f>
        <v>201000</v>
      </c>
      <c r="E56" s="367" t="str">
        <f t="shared" si="6"/>
        <v>-</v>
      </c>
      <c r="F56" s="366">
        <f t="shared" si="7"/>
        <v>99000</v>
      </c>
      <c r="G56" s="364"/>
      <c r="H56" s="54"/>
      <c r="I56" s="54"/>
      <c r="J56" s="54"/>
      <c r="K56" s="54"/>
      <c r="L56" s="54"/>
    </row>
    <row r="57" spans="1:12" ht="23.25" x14ac:dyDescent="0.5">
      <c r="A57" s="366" t="s">
        <v>64</v>
      </c>
      <c r="B57" s="366">
        <v>500000</v>
      </c>
      <c r="C57" s="366">
        <f>+[3]ประจำเดือนรวมเช็คไม่ต้องคีย์!AG89</f>
        <v>109050</v>
      </c>
      <c r="D57" s="366">
        <f>[3]ประจำเดือนรวมเช็คไม่ต้องคีย์!AG91</f>
        <v>655815</v>
      </c>
      <c r="E57" s="367" t="str">
        <f t="shared" si="6"/>
        <v>+</v>
      </c>
      <c r="F57" s="366">
        <f t="shared" si="7"/>
        <v>155815</v>
      </c>
      <c r="G57" s="364"/>
      <c r="H57" s="54"/>
      <c r="I57" s="54"/>
      <c r="J57" s="54"/>
      <c r="K57" s="54"/>
      <c r="L57" s="54"/>
    </row>
    <row r="58" spans="1:12" ht="23.25" x14ac:dyDescent="0.5">
      <c r="A58" s="366" t="s">
        <v>65</v>
      </c>
      <c r="B58" s="366">
        <v>7200000</v>
      </c>
      <c r="C58" s="366">
        <f>+[3]ประจำเดือนรวมเช็คไม่ต้องคีย์!AH89</f>
        <v>1152924</v>
      </c>
      <c r="D58" s="366">
        <f>[3]ประจำเดือนรวมเช็คไม่ต้องคีย์!AH91</f>
        <v>8913007</v>
      </c>
      <c r="E58" s="367" t="str">
        <f t="shared" si="6"/>
        <v>+</v>
      </c>
      <c r="F58" s="366">
        <f t="shared" si="7"/>
        <v>1713007</v>
      </c>
      <c r="G58" s="364"/>
      <c r="H58" s="54"/>
      <c r="I58" s="54"/>
      <c r="J58" s="54"/>
      <c r="K58" s="54"/>
      <c r="L58" s="54"/>
    </row>
    <row r="59" spans="1:12" ht="23.25" x14ac:dyDescent="0.5">
      <c r="A59" s="366" t="s">
        <v>66</v>
      </c>
      <c r="B59" s="366"/>
      <c r="C59" s="366"/>
      <c r="D59" s="366"/>
      <c r="E59" s="367"/>
      <c r="F59" s="366"/>
      <c r="G59" s="364"/>
      <c r="H59" s="54"/>
      <c r="I59" s="54"/>
      <c r="J59" s="54"/>
      <c r="K59" s="54"/>
      <c r="L59" s="54"/>
    </row>
    <row r="60" spans="1:12" ht="23.25" x14ac:dyDescent="0.5">
      <c r="A60" s="366" t="s">
        <v>67</v>
      </c>
      <c r="B60" s="373">
        <f>SUM(B50:B58)</f>
        <v>137000000</v>
      </c>
      <c r="C60" s="373">
        <f>SUM(C50:C58)</f>
        <v>13848530.699999999</v>
      </c>
      <c r="D60" s="373">
        <f>SUM(D50:D58)</f>
        <v>133724610.8</v>
      </c>
      <c r="E60" s="361" t="str">
        <f>IF(D60&gt;B60,"+","-")</f>
        <v>-</v>
      </c>
      <c r="F60" s="373">
        <f>ABS(D60-B60)</f>
        <v>3275389.200000003</v>
      </c>
      <c r="G60" s="364"/>
      <c r="H60" s="54"/>
      <c r="I60" s="54"/>
      <c r="J60" s="54"/>
      <c r="K60" s="54"/>
      <c r="L60" s="54"/>
    </row>
    <row r="61" spans="1:12" ht="23.25" x14ac:dyDescent="0.5">
      <c r="A61" s="366" t="s">
        <v>68</v>
      </c>
      <c r="B61" s="366"/>
      <c r="C61" s="366"/>
      <c r="D61" s="366"/>
      <c r="E61" s="367"/>
      <c r="F61" s="366"/>
      <c r="G61" s="364"/>
      <c r="H61" s="54"/>
      <c r="I61" s="54"/>
      <c r="J61" s="54"/>
      <c r="K61" s="54"/>
      <c r="L61" s="54"/>
    </row>
    <row r="62" spans="1:12" ht="23.25" x14ac:dyDescent="0.5">
      <c r="A62" s="366" t="s">
        <v>69</v>
      </c>
      <c r="B62" s="366">
        <v>85000000</v>
      </c>
      <c r="C62" s="366">
        <f>[3]ประจำเดือนรวมเช็คไม่ต้องคีย์!AI89</f>
        <v>8955762</v>
      </c>
      <c r="D62" s="366">
        <f>[3]ประจำเดือนรวมเช็คไม่ต้องคีย์!AI91</f>
        <v>88265403.840000004</v>
      </c>
      <c r="E62" s="367" t="str">
        <f>IF(D62&gt;B62,"+","-")</f>
        <v>+</v>
      </c>
      <c r="F62" s="366">
        <f>ABS(D62-B62)</f>
        <v>3265403.8400000036</v>
      </c>
      <c r="G62" s="364"/>
      <c r="H62" s="54"/>
      <c r="I62" s="54"/>
      <c r="J62" s="54"/>
      <c r="K62" s="54"/>
      <c r="L62" s="54"/>
    </row>
    <row r="63" spans="1:12" ht="23.25" x14ac:dyDescent="0.5">
      <c r="A63" s="366" t="s">
        <v>70</v>
      </c>
      <c r="B63" s="373">
        <f>B62</f>
        <v>85000000</v>
      </c>
      <c r="C63" s="373">
        <f>C62</f>
        <v>8955762</v>
      </c>
      <c r="D63" s="373">
        <f>D62</f>
        <v>88265403.840000004</v>
      </c>
      <c r="E63" s="361" t="str">
        <f t="shared" ref="E63:E80" si="8">IF(D63&gt;B63,"+","-")</f>
        <v>+</v>
      </c>
      <c r="F63" s="373">
        <f>ABS(D63-B63)</f>
        <v>3265403.8400000036</v>
      </c>
      <c r="G63" s="364"/>
      <c r="H63" s="54"/>
      <c r="I63" s="54"/>
      <c r="J63" s="54"/>
      <c r="K63" s="54"/>
      <c r="L63" s="54"/>
    </row>
    <row r="64" spans="1:12" ht="23.25" x14ac:dyDescent="0.5">
      <c r="A64" s="366" t="s">
        <v>71</v>
      </c>
      <c r="B64" s="366"/>
      <c r="C64" s="366"/>
      <c r="D64" s="366"/>
      <c r="E64" s="367"/>
      <c r="F64" s="366"/>
      <c r="G64" s="364"/>
      <c r="H64" s="408"/>
      <c r="I64" s="408"/>
      <c r="J64" s="408"/>
      <c r="K64" s="408"/>
      <c r="L64" s="54"/>
    </row>
    <row r="65" spans="1:12" ht="23.25" x14ac:dyDescent="0.5">
      <c r="A65" s="366" t="s">
        <v>72</v>
      </c>
      <c r="B65" s="366">
        <v>0</v>
      </c>
      <c r="C65" s="366">
        <f>[3]ประจำเดือนรวมเช็คไม่ต้องคีย์!AJ89</f>
        <v>0</v>
      </c>
      <c r="D65" s="366">
        <f>[3]ประจำเดือนรวมเช็คไม่ต้องคีย์!AJ91</f>
        <v>0</v>
      </c>
      <c r="E65" s="367" t="str">
        <f t="shared" si="8"/>
        <v>-</v>
      </c>
      <c r="F65" s="366">
        <f t="shared" ref="F65:F80" si="9">ABS(D65-B65)</f>
        <v>0</v>
      </c>
      <c r="G65" s="364"/>
      <c r="H65" s="54"/>
      <c r="I65" s="54"/>
      <c r="J65" s="54"/>
      <c r="K65" s="54"/>
      <c r="L65" s="408"/>
    </row>
    <row r="66" spans="1:12" ht="23.25" x14ac:dyDescent="0.5">
      <c r="A66" s="366" t="s">
        <v>73</v>
      </c>
      <c r="B66" s="366">
        <v>10000000</v>
      </c>
      <c r="C66" s="366">
        <f>[3]ประจำเดือนรวมเช็คไม่ต้องคีย์!AK89</f>
        <v>922702</v>
      </c>
      <c r="D66" s="366">
        <f>[3]ประจำเดือนรวมเช็คไม่ต้องคีย์!AK91</f>
        <v>11055776</v>
      </c>
      <c r="E66" s="367" t="str">
        <f t="shared" si="8"/>
        <v>+</v>
      </c>
      <c r="F66" s="366">
        <f t="shared" si="9"/>
        <v>1055776</v>
      </c>
      <c r="G66" s="364"/>
      <c r="H66" s="54"/>
      <c r="I66" s="54"/>
      <c r="J66" s="54"/>
      <c r="K66" s="54"/>
      <c r="L66" s="54"/>
    </row>
    <row r="67" spans="1:12" ht="23.25" x14ac:dyDescent="0.5">
      <c r="A67" s="366" t="s">
        <v>74</v>
      </c>
      <c r="B67" s="366">
        <v>500000</v>
      </c>
      <c r="C67" s="366">
        <f>[3]ประจำเดือนรวมเช็คไม่ต้องคีย์!AL89</f>
        <v>60736</v>
      </c>
      <c r="D67" s="366">
        <f>[3]ประจำเดือนรวมเช็คไม่ต้องคีย์!AL91</f>
        <v>443378</v>
      </c>
      <c r="E67" s="367" t="str">
        <f t="shared" si="8"/>
        <v>-</v>
      </c>
      <c r="F67" s="366">
        <f t="shared" si="9"/>
        <v>56622</v>
      </c>
      <c r="G67" s="364"/>
      <c r="H67" s="54"/>
      <c r="I67" s="54"/>
      <c r="J67" s="54"/>
      <c r="K67" s="54"/>
      <c r="L67" s="54"/>
    </row>
    <row r="68" spans="1:12" ht="23.25" x14ac:dyDescent="0.5">
      <c r="A68" s="366" t="s">
        <v>75</v>
      </c>
      <c r="B68" s="366">
        <v>1050000</v>
      </c>
      <c r="C68" s="366">
        <f>[3]ประจำเดือนรวมเช็คไม่ต้องคีย์!AM89</f>
        <v>77230</v>
      </c>
      <c r="D68" s="366">
        <f>[3]ประจำเดือนรวมเช็คไม่ต้องคีย์!AM91</f>
        <v>756730</v>
      </c>
      <c r="E68" s="367" t="str">
        <f t="shared" si="8"/>
        <v>-</v>
      </c>
      <c r="F68" s="366">
        <f t="shared" si="9"/>
        <v>293270</v>
      </c>
      <c r="G68" s="364"/>
      <c r="H68" s="54"/>
      <c r="I68" s="54"/>
      <c r="J68" s="54"/>
      <c r="K68" s="54"/>
      <c r="L68" s="54"/>
    </row>
    <row r="69" spans="1:12" ht="23.25" x14ac:dyDescent="0.5">
      <c r="A69" s="366" t="s">
        <v>76</v>
      </c>
      <c r="B69" s="366">
        <v>10000000</v>
      </c>
      <c r="C69" s="366">
        <f>[3]ประจำเดือนรวมเช็คไม่ต้องคีย์!AN89</f>
        <v>275411</v>
      </c>
      <c r="D69" s="366">
        <f>[3]ประจำเดือนรวมเช็คไม่ต้องคีย์!AN91</f>
        <v>3408744</v>
      </c>
      <c r="E69" s="367" t="str">
        <f t="shared" si="8"/>
        <v>-</v>
      </c>
      <c r="F69" s="366">
        <f t="shared" si="9"/>
        <v>6591256</v>
      </c>
      <c r="G69" s="364"/>
      <c r="H69" s="408"/>
      <c r="I69" s="408"/>
      <c r="J69" s="408"/>
      <c r="K69" s="408"/>
      <c r="L69" s="54"/>
    </row>
    <row r="70" spans="1:12" ht="23.25" x14ac:dyDescent="0.5">
      <c r="A70" s="366" t="s">
        <v>77</v>
      </c>
      <c r="B70" s="366">
        <v>4700000</v>
      </c>
      <c r="C70" s="366">
        <f>[3]ประจำเดือนรวมเช็คไม่ต้องคีย์!AO89</f>
        <v>438950</v>
      </c>
      <c r="D70" s="366">
        <f>[3]ประจำเดือนรวมเช็คไม่ต้องคีย์!AO91</f>
        <v>2999160</v>
      </c>
      <c r="E70" s="367" t="str">
        <f t="shared" si="8"/>
        <v>-</v>
      </c>
      <c r="F70" s="366">
        <f t="shared" si="9"/>
        <v>1700840</v>
      </c>
      <c r="G70" s="364"/>
      <c r="H70" s="54"/>
      <c r="I70" s="54"/>
      <c r="J70" s="54"/>
      <c r="K70" s="54"/>
      <c r="L70" s="408"/>
    </row>
    <row r="71" spans="1:12" ht="23.25" x14ac:dyDescent="0.5">
      <c r="A71" s="366" t="s">
        <v>78</v>
      </c>
      <c r="B71" s="366">
        <v>130000</v>
      </c>
      <c r="C71" s="366">
        <f>[3]ประจำเดือนรวมเช็คไม่ต้องคีย์!AP89</f>
        <v>0</v>
      </c>
      <c r="D71" s="366">
        <f>[3]ประจำเดือนรวมเช็คไม่ต้องคีย์!AP91</f>
        <v>38260</v>
      </c>
      <c r="E71" s="367" t="str">
        <f t="shared" si="8"/>
        <v>-</v>
      </c>
      <c r="F71" s="366">
        <f t="shared" si="9"/>
        <v>91740</v>
      </c>
      <c r="G71" s="364"/>
      <c r="H71" s="54"/>
      <c r="I71" s="54"/>
      <c r="J71" s="54"/>
      <c r="K71" s="54"/>
      <c r="L71" s="54"/>
    </row>
    <row r="72" spans="1:12" ht="23.25" x14ac:dyDescent="0.5">
      <c r="A72" s="366" t="s">
        <v>79</v>
      </c>
      <c r="B72" s="366">
        <v>5200000</v>
      </c>
      <c r="C72" s="366">
        <f>[3]ประจำเดือนรวมเช็คไม่ต้องคีย์!AQ89</f>
        <v>414210</v>
      </c>
      <c r="D72" s="366">
        <f>[3]ประจำเดือนรวมเช็คไม่ต้องคีย์!AQ91</f>
        <v>5039570</v>
      </c>
      <c r="E72" s="367" t="str">
        <f t="shared" si="8"/>
        <v>-</v>
      </c>
      <c r="F72" s="366">
        <f t="shared" si="9"/>
        <v>160430</v>
      </c>
      <c r="G72" s="364"/>
      <c r="H72" s="54"/>
      <c r="I72" s="54"/>
      <c r="J72" s="54"/>
      <c r="K72" s="54"/>
      <c r="L72" s="54"/>
    </row>
    <row r="73" spans="1:12" ht="23.25" x14ac:dyDescent="0.5">
      <c r="A73" s="366" t="s">
        <v>80</v>
      </c>
      <c r="B73" s="366">
        <v>13800000</v>
      </c>
      <c r="C73" s="366">
        <f>[3]ประจำเดือนรวมเช็คไม่ต้องคีย์!AR89</f>
        <v>1022940</v>
      </c>
      <c r="D73" s="366">
        <f>[3]ประจำเดือนรวมเช็คไม่ต้องคีย์!AR91</f>
        <v>10893175</v>
      </c>
      <c r="E73" s="367" t="str">
        <f t="shared" si="8"/>
        <v>-</v>
      </c>
      <c r="F73" s="366">
        <f t="shared" si="9"/>
        <v>2906825</v>
      </c>
      <c r="G73" s="364"/>
      <c r="H73" s="54"/>
      <c r="I73" s="54"/>
      <c r="J73" s="54"/>
      <c r="K73" s="54"/>
      <c r="L73" s="54"/>
    </row>
    <row r="74" spans="1:12" ht="23.25" x14ac:dyDescent="0.5">
      <c r="A74" s="366" t="s">
        <v>81</v>
      </c>
      <c r="B74" s="366">
        <v>50000</v>
      </c>
      <c r="C74" s="366">
        <f>[3]ประจำเดือนรวมเช็คไม่ต้องคีย์!AS89</f>
        <v>0</v>
      </c>
      <c r="D74" s="366">
        <f>[3]ประจำเดือนรวมเช็คไม่ต้องคีย์!AS91</f>
        <v>9280</v>
      </c>
      <c r="E74" s="367" t="str">
        <f t="shared" si="8"/>
        <v>-</v>
      </c>
      <c r="F74" s="366">
        <f t="shared" si="9"/>
        <v>40720</v>
      </c>
      <c r="G74" s="364"/>
      <c r="H74" s="408"/>
      <c r="I74" s="408"/>
      <c r="J74" s="408"/>
      <c r="K74" s="408"/>
      <c r="L74" s="54"/>
    </row>
    <row r="75" spans="1:12" ht="23.25" x14ac:dyDescent="0.5">
      <c r="A75" s="366" t="s">
        <v>82</v>
      </c>
      <c r="B75" s="366">
        <v>15500000</v>
      </c>
      <c r="C75" s="366">
        <f>[3]ประจำเดือนรวมเช็คไม่ต้องคีย์!AT89</f>
        <v>1090710</v>
      </c>
      <c r="D75" s="366">
        <f>[3]ประจำเดือนรวมเช็คไม่ต้องคีย์!AT91</f>
        <v>7580018</v>
      </c>
      <c r="E75" s="367" t="str">
        <f t="shared" si="8"/>
        <v>-</v>
      </c>
      <c r="F75" s="366">
        <f t="shared" si="9"/>
        <v>7919982</v>
      </c>
      <c r="G75" s="364"/>
      <c r="H75" s="54"/>
      <c r="I75" s="54"/>
      <c r="J75" s="54"/>
      <c r="K75" s="54"/>
      <c r="L75" s="408"/>
    </row>
    <row r="76" spans="1:12" ht="23.25" x14ac:dyDescent="0.5">
      <c r="A76" s="366" t="s">
        <v>83</v>
      </c>
      <c r="B76" s="366">
        <v>30000</v>
      </c>
      <c r="C76" s="366">
        <f>[3]ประจำเดือนรวมเช็คไม่ต้องคีย์!AU89</f>
        <v>3000</v>
      </c>
      <c r="D76" s="366">
        <f>[3]ประจำเดือนรวมเช็คไม่ต้องคีย์!AU91</f>
        <v>75575</v>
      </c>
      <c r="E76" s="367" t="str">
        <f t="shared" si="8"/>
        <v>+</v>
      </c>
      <c r="F76" s="366">
        <f t="shared" si="9"/>
        <v>45575</v>
      </c>
      <c r="G76" s="364"/>
      <c r="H76" s="54"/>
      <c r="I76" s="54"/>
      <c r="J76" s="54"/>
      <c r="K76" s="54"/>
      <c r="L76" s="54"/>
    </row>
    <row r="77" spans="1:12" ht="23.25" x14ac:dyDescent="0.5">
      <c r="A77" s="366" t="s">
        <v>84</v>
      </c>
      <c r="B77" s="366">
        <v>0</v>
      </c>
      <c r="C77" s="366">
        <f>[3]ประจำเดือนรวมเช็คไม่ต้องคีย์!AV89</f>
        <v>0</v>
      </c>
      <c r="D77" s="366">
        <f>[3]ประจำเดือนรวมเช็คไม่ต้องคีย์!AV91</f>
        <v>0</v>
      </c>
      <c r="E77" s="367" t="str">
        <f t="shared" si="8"/>
        <v>-</v>
      </c>
      <c r="F77" s="366">
        <f t="shared" si="9"/>
        <v>0</v>
      </c>
      <c r="G77" s="364"/>
      <c r="H77" s="54"/>
      <c r="I77" s="54"/>
      <c r="J77" s="54"/>
      <c r="K77" s="54"/>
      <c r="L77" s="54"/>
    </row>
    <row r="78" spans="1:12" ht="23.25" x14ac:dyDescent="0.5">
      <c r="A78" s="366" t="s">
        <v>85</v>
      </c>
      <c r="B78" s="366">
        <v>0</v>
      </c>
      <c r="C78" s="366">
        <f>[3]ประจำเดือนรวมเช็คไม่ต้องคีย์!AW89</f>
        <v>0</v>
      </c>
      <c r="D78" s="366">
        <f>[3]ประจำเดือนรวมเช็คไม่ต้องคีย์!AW91</f>
        <v>0</v>
      </c>
      <c r="E78" s="367" t="str">
        <f>IF(D78&gt;B78,"+","-")</f>
        <v>-</v>
      </c>
      <c r="F78" s="366">
        <f>ABS(D78-B78)</f>
        <v>0</v>
      </c>
      <c r="G78" s="364"/>
      <c r="H78" s="54"/>
      <c r="I78" s="54"/>
      <c r="J78" s="54"/>
      <c r="K78" s="54"/>
      <c r="L78" s="54"/>
    </row>
    <row r="79" spans="1:12" ht="23.25" x14ac:dyDescent="0.5">
      <c r="A79" s="366" t="s">
        <v>86</v>
      </c>
      <c r="B79" s="366">
        <v>40000</v>
      </c>
      <c r="C79" s="366">
        <f>+[3]ประจำเดือนรวมเช็คไม่ต้องคีย์!AX89</f>
        <v>13170</v>
      </c>
      <c r="D79" s="366">
        <f>[3]ประจำเดือนรวมเช็คไม่ต้องคีย์!AX91</f>
        <v>104700</v>
      </c>
      <c r="E79" s="367" t="str">
        <f t="shared" si="8"/>
        <v>+</v>
      </c>
      <c r="F79" s="366">
        <f t="shared" si="9"/>
        <v>64700</v>
      </c>
      <c r="G79" s="364"/>
      <c r="H79" s="54"/>
      <c r="I79" s="54"/>
      <c r="J79" s="54"/>
      <c r="K79" s="54"/>
      <c r="L79" s="54"/>
    </row>
    <row r="80" spans="1:12" ht="23.25" x14ac:dyDescent="0.5">
      <c r="A80" s="366" t="s">
        <v>87</v>
      </c>
      <c r="B80" s="373">
        <f>SUM(B65:B79)</f>
        <v>61000000</v>
      </c>
      <c r="C80" s="373">
        <f>SUM(C65:C79)</f>
        <v>4319059</v>
      </c>
      <c r="D80" s="373">
        <f>SUM(D65:D79)</f>
        <v>42404366</v>
      </c>
      <c r="E80" s="361" t="str">
        <f t="shared" si="8"/>
        <v>-</v>
      </c>
      <c r="F80" s="373">
        <f t="shared" si="9"/>
        <v>18595634</v>
      </c>
      <c r="G80" s="364"/>
      <c r="H80" s="54"/>
      <c r="I80" s="54"/>
      <c r="J80" s="54"/>
      <c r="K80" s="54"/>
      <c r="L80" s="54"/>
    </row>
    <row r="81" spans="1:12" ht="23.25" x14ac:dyDescent="0.5">
      <c r="A81" s="400" t="s">
        <v>88</v>
      </c>
      <c r="B81" s="371">
        <f>+B80+B63+B60+B48</f>
        <v>1900000000</v>
      </c>
      <c r="C81" s="371">
        <f>C80+C63+C60+C48</f>
        <v>102002856.27000001</v>
      </c>
      <c r="D81" s="371">
        <f>D80+D63+D60+D48</f>
        <v>1037862128.55</v>
      </c>
      <c r="E81" s="383" t="str">
        <f>IF(D81&gt;B81,"+","-")</f>
        <v>-</v>
      </c>
      <c r="F81" s="371">
        <f>ABS(D81-B81)</f>
        <v>862137871.45000005</v>
      </c>
      <c r="G81" s="364"/>
      <c r="H81" s="54"/>
      <c r="I81" s="54"/>
      <c r="J81" s="54"/>
      <c r="K81" s="54"/>
      <c r="L81" s="54"/>
    </row>
    <row r="82" spans="1:12" ht="23.25" x14ac:dyDescent="0.5">
      <c r="A82" s="385"/>
      <c r="B82" s="380"/>
      <c r="C82" s="380"/>
      <c r="D82" s="380"/>
      <c r="E82" s="385"/>
      <c r="F82" s="380"/>
      <c r="G82" s="364"/>
      <c r="H82" s="54"/>
      <c r="I82" s="54"/>
      <c r="J82" s="54"/>
      <c r="K82" s="54"/>
      <c r="L82" s="54"/>
    </row>
    <row r="83" spans="1:12" ht="23.25" x14ac:dyDescent="0.5">
      <c r="A83" s="385"/>
      <c r="B83" s="380"/>
      <c r="C83" s="380"/>
      <c r="D83" s="380"/>
      <c r="E83" s="385"/>
      <c r="F83" s="380"/>
      <c r="G83" s="364"/>
      <c r="H83" s="54"/>
      <c r="I83" s="54"/>
      <c r="J83" s="54"/>
      <c r="K83" s="54"/>
      <c r="L83" s="54"/>
    </row>
    <row r="84" spans="1:12" ht="23.25" x14ac:dyDescent="0.5">
      <c r="A84" s="385"/>
      <c r="B84" s="380"/>
      <c r="C84" s="380"/>
      <c r="D84" s="380"/>
      <c r="E84" s="385"/>
      <c r="F84" s="380"/>
      <c r="G84" s="364"/>
      <c r="H84" s="54"/>
      <c r="I84" s="54"/>
      <c r="J84" s="54"/>
      <c r="K84" s="54"/>
      <c r="L84" s="54"/>
    </row>
    <row r="85" spans="1:12" ht="23.25" x14ac:dyDescent="0.5">
      <c r="A85" s="385"/>
      <c r="B85" s="380"/>
      <c r="C85" s="380"/>
      <c r="D85" s="380"/>
      <c r="E85" s="385"/>
      <c r="F85" s="380"/>
      <c r="G85" s="364"/>
      <c r="H85" s="54"/>
      <c r="I85" s="54"/>
      <c r="J85" s="54"/>
      <c r="K85" s="54"/>
      <c r="L85" s="54"/>
    </row>
    <row r="86" spans="1:12" ht="23.25" x14ac:dyDescent="0.45">
      <c r="A86" s="56" t="s">
        <v>89</v>
      </c>
      <c r="B86" s="56"/>
      <c r="C86" s="56"/>
      <c r="D86" s="56"/>
      <c r="E86" s="56"/>
      <c r="F86" s="56"/>
      <c r="G86" s="364"/>
      <c r="H86" s="54"/>
      <c r="I86" s="54"/>
      <c r="J86" s="54"/>
      <c r="K86" s="54"/>
      <c r="L86" s="54"/>
    </row>
    <row r="87" spans="1:12" ht="23.25" x14ac:dyDescent="0.45">
      <c r="A87" s="56"/>
      <c r="B87" s="56"/>
      <c r="C87" s="56"/>
      <c r="D87" s="56"/>
      <c r="E87" s="56"/>
      <c r="F87" s="56"/>
      <c r="G87" s="364"/>
      <c r="H87" s="54"/>
      <c r="I87" s="54"/>
      <c r="J87" s="54"/>
      <c r="K87" s="54"/>
      <c r="L87" s="54"/>
    </row>
    <row r="88" spans="1:12" ht="23.25" x14ac:dyDescent="0.5">
      <c r="A88" s="403" t="s">
        <v>2</v>
      </c>
      <c r="B88" s="403" t="s">
        <v>3</v>
      </c>
      <c r="C88" s="403" t="s">
        <v>4</v>
      </c>
      <c r="D88" s="403" t="s">
        <v>5</v>
      </c>
      <c r="E88" s="403" t="s">
        <v>6</v>
      </c>
      <c r="F88" s="403" t="s">
        <v>7</v>
      </c>
      <c r="G88" s="364"/>
      <c r="H88" s="54"/>
      <c r="I88" s="54"/>
      <c r="J88" s="54"/>
      <c r="K88" s="54"/>
      <c r="L88" s="54"/>
    </row>
    <row r="89" spans="1:12" ht="23.25" x14ac:dyDescent="0.5">
      <c r="A89" s="406"/>
      <c r="B89" s="406" t="str">
        <f>+B44</f>
        <v>ปี 2562</v>
      </c>
      <c r="C89" s="406"/>
      <c r="D89" s="406"/>
      <c r="E89" s="406" t="s">
        <v>9</v>
      </c>
      <c r="F89" s="406" t="s">
        <v>52</v>
      </c>
      <c r="G89" s="364"/>
      <c r="H89" s="54"/>
      <c r="I89" s="54"/>
      <c r="J89" s="54"/>
      <c r="K89" s="54"/>
      <c r="L89" s="54"/>
    </row>
    <row r="90" spans="1:12" ht="23.25" x14ac:dyDescent="0.5">
      <c r="A90" s="415" t="s">
        <v>90</v>
      </c>
      <c r="B90" s="362"/>
      <c r="C90" s="362"/>
      <c r="D90" s="362"/>
      <c r="E90" s="363"/>
      <c r="F90" s="362"/>
      <c r="G90" s="364"/>
      <c r="H90" s="54"/>
      <c r="I90" s="54"/>
      <c r="J90" s="54"/>
      <c r="K90" s="54"/>
      <c r="L90" s="54"/>
    </row>
    <row r="91" spans="1:12" ht="23.25" x14ac:dyDescent="0.5">
      <c r="A91" s="409" t="s">
        <v>91</v>
      </c>
      <c r="B91" s="366">
        <v>324000000</v>
      </c>
      <c r="C91" s="366">
        <f>[3]ประจำเดือนรวมเช็คไม่ต้องคีย์!AZ89</f>
        <v>9798195.870000001</v>
      </c>
      <c r="D91" s="366">
        <f>[3]ประจำเดือนรวมเช็คไม่ต้องคีย์!AZ91</f>
        <v>245650748.90000001</v>
      </c>
      <c r="E91" s="367" t="str">
        <f>IF(D91&gt;B91,"+","-")</f>
        <v>-</v>
      </c>
      <c r="F91" s="366">
        <f>ABS(D91-B91)</f>
        <v>78349251.099999994</v>
      </c>
      <c r="G91" s="364"/>
      <c r="H91" s="408"/>
      <c r="I91" s="408"/>
      <c r="J91" s="408"/>
      <c r="K91" s="408"/>
      <c r="L91" s="54"/>
    </row>
    <row r="92" spans="1:12" ht="23.25" x14ac:dyDescent="0.5">
      <c r="A92" s="409" t="s">
        <v>92</v>
      </c>
      <c r="B92" s="366">
        <v>18965000</v>
      </c>
      <c r="C92" s="366">
        <f>[3]ประจำเดือนรวมเช็คไม่ต้องคีย์!BA89</f>
        <v>5817618</v>
      </c>
      <c r="D92" s="366">
        <f>[3]ประจำเดือนรวมเช็คไม่ต้องคีย์!BA91</f>
        <v>15806880</v>
      </c>
      <c r="E92" s="367" t="str">
        <f>IF(D92&gt;B92,"+","-")</f>
        <v>-</v>
      </c>
      <c r="F92" s="366">
        <f>ABS(D92-B92)</f>
        <v>3158120</v>
      </c>
      <c r="G92" s="364"/>
      <c r="H92" s="54"/>
      <c r="I92" s="54"/>
      <c r="J92" s="54"/>
      <c r="K92" s="54"/>
      <c r="L92" s="408"/>
    </row>
    <row r="93" spans="1:12" ht="23.25" x14ac:dyDescent="0.5">
      <c r="A93" s="409" t="s">
        <v>93</v>
      </c>
      <c r="B93" s="366">
        <v>557000000</v>
      </c>
      <c r="C93" s="366">
        <f>[3]ประจำเดือนรวมเช็คไม่ต้องคีย์!BB89</f>
        <v>78674027.319999993</v>
      </c>
      <c r="D93" s="366">
        <f>[3]ประจำเดือนรวมเช็คไม่ต้องคีย์!BB91</f>
        <v>697236597.44000006</v>
      </c>
      <c r="E93" s="367" t="str">
        <f>IF(D93&gt;B93,"+","-")</f>
        <v>+</v>
      </c>
      <c r="F93" s="366">
        <f>ABS(D93-B93)</f>
        <v>140236597.44000006</v>
      </c>
      <c r="G93" s="364"/>
      <c r="H93" s="54"/>
      <c r="I93" s="54"/>
      <c r="J93" s="54"/>
      <c r="K93" s="54"/>
      <c r="L93" s="54"/>
    </row>
    <row r="94" spans="1:12" ht="23.25" x14ac:dyDescent="0.5">
      <c r="A94" s="409" t="s">
        <v>94</v>
      </c>
      <c r="B94" s="366">
        <v>35000</v>
      </c>
      <c r="C94" s="366">
        <f>[3]ประจำเดือนรวมเช็คไม่ต้องคีย์!BC89</f>
        <v>0</v>
      </c>
      <c r="D94" s="366">
        <f>[3]ประจำเดือนรวมเช็คไม่ต้องคีย์!BC91</f>
        <v>0</v>
      </c>
      <c r="E94" s="367" t="str">
        <f>IF(D94&gt;B94,"+","-")</f>
        <v>-</v>
      </c>
      <c r="F94" s="366">
        <f>ABS(D94-B94)</f>
        <v>35000</v>
      </c>
      <c r="G94" s="364"/>
      <c r="H94" s="54"/>
      <c r="I94" s="54"/>
      <c r="J94" s="54"/>
      <c r="K94" s="54"/>
      <c r="L94" s="54"/>
    </row>
    <row r="95" spans="1:12" ht="23.25" x14ac:dyDescent="0.5">
      <c r="A95" s="416" t="s">
        <v>95</v>
      </c>
      <c r="B95" s="373">
        <f>SUM(B91:B94)</f>
        <v>900000000</v>
      </c>
      <c r="C95" s="373">
        <f>SUM(C91:C94)</f>
        <v>94289841.189999998</v>
      </c>
      <c r="D95" s="373">
        <f>SUM(D91:D94)</f>
        <v>958694226.34000003</v>
      </c>
      <c r="E95" s="361" t="str">
        <f>IF(D95&gt;B95,"+","-")</f>
        <v>+</v>
      </c>
      <c r="F95" s="373">
        <f>ABS(D95-B95)</f>
        <v>58694226.340000033</v>
      </c>
      <c r="G95" s="364"/>
      <c r="H95" s="54"/>
      <c r="I95" s="54"/>
      <c r="J95" s="54"/>
      <c r="K95" s="54"/>
      <c r="L95" s="54"/>
    </row>
    <row r="96" spans="1:12" ht="23.25" x14ac:dyDescent="0.5">
      <c r="A96" s="409" t="s">
        <v>96</v>
      </c>
      <c r="B96" s="389"/>
      <c r="C96" s="389"/>
      <c r="D96" s="389"/>
      <c r="E96" s="390"/>
      <c r="F96" s="389"/>
      <c r="G96" s="364"/>
      <c r="H96" s="54"/>
      <c r="I96" s="54"/>
      <c r="J96" s="54"/>
      <c r="K96" s="54"/>
      <c r="L96" s="54"/>
    </row>
    <row r="97" spans="1:12" ht="23.25" x14ac:dyDescent="0.5">
      <c r="A97" s="409" t="s">
        <v>97</v>
      </c>
      <c r="B97" s="366"/>
      <c r="C97" s="366"/>
      <c r="D97" s="366"/>
      <c r="E97" s="367"/>
      <c r="F97" s="366"/>
      <c r="G97" s="364"/>
      <c r="H97" s="54"/>
      <c r="I97" s="54"/>
      <c r="J97" s="54"/>
      <c r="K97" s="54"/>
      <c r="L97" s="54"/>
    </row>
    <row r="98" spans="1:12" ht="23.25" x14ac:dyDescent="0.5">
      <c r="A98" s="409" t="s">
        <v>98</v>
      </c>
      <c r="B98" s="366">
        <v>59200000</v>
      </c>
      <c r="C98" s="366">
        <f>[3]ประจำเดือนรวมเช็คไม่ต้องคีย์!BE89</f>
        <v>0</v>
      </c>
      <c r="D98" s="366">
        <f>[3]ประจำเดือนรวมเช็คไม่ต้องคีย์!BE91</f>
        <v>0</v>
      </c>
      <c r="E98" s="367" t="str">
        <f>IF(D98&gt;B98,"+","-")</f>
        <v>-</v>
      </c>
      <c r="F98" s="366">
        <f>ABS(D98-B98)</f>
        <v>59200000</v>
      </c>
      <c r="G98" s="364"/>
      <c r="H98" s="54"/>
      <c r="I98" s="54"/>
      <c r="J98" s="54"/>
      <c r="K98" s="54"/>
      <c r="L98" s="54"/>
    </row>
    <row r="99" spans="1:12" ht="23.25" x14ac:dyDescent="0.5">
      <c r="A99" s="409" t="s">
        <v>99</v>
      </c>
      <c r="B99" s="366">
        <v>800000</v>
      </c>
      <c r="C99" s="366">
        <f>[3]ประจำเดือนรวมเช็คไม่ต้องคีย์!BF89</f>
        <v>0</v>
      </c>
      <c r="D99" s="366">
        <f>[3]ประจำเดือนรวมเช็คไม่ต้องคีย์!BF91</f>
        <v>0</v>
      </c>
      <c r="E99" s="367" t="str">
        <f>IF(D99&gt;B99,"+","-")</f>
        <v>-</v>
      </c>
      <c r="F99" s="366">
        <f>ABS(D99-B99)</f>
        <v>800000</v>
      </c>
      <c r="G99" s="364"/>
      <c r="H99" s="54"/>
      <c r="I99" s="54"/>
      <c r="J99" s="54"/>
      <c r="K99" s="54"/>
      <c r="L99" s="54"/>
    </row>
    <row r="100" spans="1:12" ht="23.25" x14ac:dyDescent="0.5">
      <c r="A100" s="416" t="s">
        <v>100</v>
      </c>
      <c r="B100" s="362"/>
      <c r="C100" s="362"/>
      <c r="D100" s="362"/>
      <c r="E100" s="363"/>
      <c r="F100" s="362"/>
      <c r="G100" s="364"/>
      <c r="H100" s="54"/>
      <c r="I100" s="417"/>
      <c r="J100" s="54"/>
      <c r="K100" s="54"/>
      <c r="L100" s="54"/>
    </row>
    <row r="101" spans="1:12" ht="23.25" x14ac:dyDescent="0.5">
      <c r="A101" s="416" t="s">
        <v>101</v>
      </c>
      <c r="B101" s="371">
        <f>SUM(B98:B99)</f>
        <v>60000000</v>
      </c>
      <c r="C101" s="366">
        <f>SUM(C98:C99)</f>
        <v>0</v>
      </c>
      <c r="D101" s="371">
        <f>SUM(D98:D99)</f>
        <v>0</v>
      </c>
      <c r="E101" s="383" t="str">
        <f>IF(D101&gt;B101,"+","-")</f>
        <v>-</v>
      </c>
      <c r="F101" s="371">
        <f>SUM(F98:F99)</f>
        <v>60000000</v>
      </c>
      <c r="G101" s="364"/>
      <c r="H101" s="54"/>
      <c r="I101" s="54"/>
      <c r="J101" s="54"/>
      <c r="K101" s="54"/>
      <c r="L101" s="54"/>
    </row>
    <row r="102" spans="1:12" ht="23.25" x14ac:dyDescent="0.5">
      <c r="A102" s="409" t="s">
        <v>102</v>
      </c>
      <c r="B102" s="362"/>
      <c r="C102" s="362"/>
      <c r="D102" s="362"/>
      <c r="E102" s="363"/>
      <c r="F102" s="362"/>
      <c r="G102" s="364"/>
      <c r="H102" s="54"/>
      <c r="I102" s="54"/>
      <c r="J102" s="54"/>
      <c r="K102" s="54"/>
      <c r="L102" s="54"/>
    </row>
    <row r="103" spans="1:12" ht="23.25" x14ac:dyDescent="0.5">
      <c r="A103" s="409" t="s">
        <v>103</v>
      </c>
      <c r="B103" s="366">
        <v>350000000</v>
      </c>
      <c r="C103" s="366">
        <f>[3]ประจำเดือนรวมเช็คไม่ต้องคีย์!BH89</f>
        <v>3717619.66</v>
      </c>
      <c r="D103" s="366">
        <f>[3]ประจำเดือนรวมเช็คไม่ต้องคีย์!BH91</f>
        <v>129394987.59999999</v>
      </c>
      <c r="E103" s="367" t="str">
        <f>IF(D103&gt;B103,"+","-")</f>
        <v>-</v>
      </c>
      <c r="F103" s="366">
        <f>ABS(D103-B103)</f>
        <v>220605012.40000001</v>
      </c>
      <c r="G103" s="364"/>
      <c r="H103" s="54"/>
      <c r="I103" s="54"/>
      <c r="J103" s="54"/>
      <c r="K103" s="54"/>
      <c r="L103" s="54"/>
    </row>
    <row r="104" spans="1:12" ht="23.25" x14ac:dyDescent="0.5">
      <c r="A104" s="409" t="s">
        <v>104</v>
      </c>
      <c r="B104" s="366">
        <v>50000000</v>
      </c>
      <c r="C104" s="366">
        <f>[3]ประจำเดือนรวมเช็คไม่ต้องคีย์!BI89</f>
        <v>203100</v>
      </c>
      <c r="D104" s="366">
        <f>[3]ประจำเดือนรวมเช็คไม่ต้องคีย์!BI91</f>
        <v>8930950</v>
      </c>
      <c r="E104" s="367" t="str">
        <f>IF(D104&gt;B104,"+","-")</f>
        <v>-</v>
      </c>
      <c r="F104" s="366">
        <f>ABS(D104-B104)</f>
        <v>41069050</v>
      </c>
      <c r="G104" s="364"/>
      <c r="H104" s="54"/>
      <c r="I104" s="54"/>
      <c r="J104" s="54"/>
      <c r="K104" s="54"/>
      <c r="L104" s="54"/>
    </row>
    <row r="105" spans="1:12" ht="23.25" x14ac:dyDescent="0.5">
      <c r="A105" s="409" t="s">
        <v>105</v>
      </c>
      <c r="B105" s="366">
        <v>900000000</v>
      </c>
      <c r="C105" s="366">
        <f>SUM([3]ประจำเดือนรวมเช็คไม่ต้องคีย์!BJ89:BR89)</f>
        <v>62070057.439999998</v>
      </c>
      <c r="D105" s="366">
        <f>SUM([3]ประจำเดือนรวมเช็คไม่ต้องคีย์!BJ91:BR91)</f>
        <v>856991792.26999998</v>
      </c>
      <c r="E105" s="367" t="str">
        <f>IF(D105&gt;B105,"+","-")</f>
        <v>-</v>
      </c>
      <c r="F105" s="366">
        <f>ABS(D105-B105)</f>
        <v>43008207.730000019</v>
      </c>
      <c r="G105" s="364"/>
      <c r="H105" s="54"/>
      <c r="I105" s="54"/>
      <c r="J105" s="54"/>
      <c r="K105" s="54"/>
      <c r="L105" s="54"/>
    </row>
    <row r="106" spans="1:12" ht="23.25" x14ac:dyDescent="0.5">
      <c r="A106" s="418" t="s">
        <v>106</v>
      </c>
      <c r="B106" s="373">
        <f>SUM(B103:B105)</f>
        <v>1300000000</v>
      </c>
      <c r="C106" s="373">
        <f>SUM(C103:C105)</f>
        <v>65990777.099999994</v>
      </c>
      <c r="D106" s="373">
        <f>SUM(D103:D105)</f>
        <v>995317729.87</v>
      </c>
      <c r="E106" s="361" t="str">
        <f>IF(D106&gt;B106,"+","-")</f>
        <v>-</v>
      </c>
      <c r="F106" s="373">
        <f>ABS(D106-B106)</f>
        <v>304682270.13</v>
      </c>
      <c r="G106" s="364"/>
      <c r="H106" s="54"/>
      <c r="I106" s="54"/>
      <c r="J106" s="54"/>
      <c r="K106" s="54"/>
      <c r="L106" s="54"/>
    </row>
    <row r="107" spans="1:12" ht="23.25" x14ac:dyDescent="0.5">
      <c r="A107" s="419" t="s">
        <v>107</v>
      </c>
      <c r="B107" s="373">
        <f>+B28+B81+B95+B101+B106</f>
        <v>80000000000</v>
      </c>
      <c r="C107" s="373">
        <f>+C28+C81+C95+C101+C106</f>
        <v>6754492891.2600002</v>
      </c>
      <c r="D107" s="373">
        <f>+D28+D81+D95+D101+D106</f>
        <v>77859756613.600006</v>
      </c>
      <c r="E107" s="361" t="str">
        <f>IF(D107&gt;B107,"+","-")</f>
        <v>-</v>
      </c>
      <c r="F107" s="373">
        <f>ABS(D107-B107)</f>
        <v>2140243386.3999939</v>
      </c>
      <c r="G107" s="364"/>
      <c r="H107" s="54"/>
      <c r="I107" s="54"/>
      <c r="J107" s="54"/>
      <c r="K107" s="54"/>
      <c r="L107" s="54"/>
    </row>
    <row r="108" spans="1:12" ht="23.25" x14ac:dyDescent="0.5">
      <c r="A108" s="415" t="s">
        <v>108</v>
      </c>
      <c r="B108" s="362"/>
      <c r="C108" s="362"/>
      <c r="D108" s="362"/>
      <c r="E108" s="363"/>
      <c r="F108" s="362"/>
      <c r="G108" s="364"/>
      <c r="H108" s="54"/>
      <c r="I108" s="54"/>
      <c r="J108" s="54"/>
      <c r="K108" s="54"/>
      <c r="L108" s="54"/>
    </row>
    <row r="109" spans="1:12" ht="23.25" x14ac:dyDescent="0.5">
      <c r="A109" s="420" t="s">
        <v>109</v>
      </c>
      <c r="B109" s="371"/>
      <c r="C109" s="371">
        <f>+[3]ประจำเดือนรวมเช็คไม่ต้องคีย์!BT89</f>
        <v>0</v>
      </c>
      <c r="D109" s="371">
        <f>[3]ประจำเดือนรวมเช็คไม่ต้องคีย์!BT91</f>
        <v>0</v>
      </c>
      <c r="E109" s="367" t="str">
        <f>IF(D109&gt;B109,"+","-")</f>
        <v>-</v>
      </c>
      <c r="F109" s="366">
        <f>ABS(D109-B109)</f>
        <v>0</v>
      </c>
      <c r="G109" s="364"/>
      <c r="H109" s="54"/>
      <c r="I109" s="54"/>
      <c r="J109" s="54"/>
      <c r="K109" s="54"/>
      <c r="L109" s="54"/>
    </row>
    <row r="110" spans="1:12" ht="23.25" x14ac:dyDescent="0.5">
      <c r="A110" s="419" t="s">
        <v>110</v>
      </c>
      <c r="B110" s="373">
        <f>+B109</f>
        <v>0</v>
      </c>
      <c r="C110" s="373">
        <f>+C109</f>
        <v>0</v>
      </c>
      <c r="D110" s="373">
        <f>+D109</f>
        <v>0</v>
      </c>
      <c r="E110" s="361" t="str">
        <f>IF(D110&gt;B110,"+","-")</f>
        <v>-</v>
      </c>
      <c r="F110" s="373">
        <f>ABS(D110-B110)</f>
        <v>0</v>
      </c>
      <c r="G110" s="364"/>
      <c r="H110" s="54"/>
      <c r="I110" s="54"/>
      <c r="J110" s="54"/>
      <c r="K110" s="54"/>
      <c r="L110" s="54"/>
    </row>
    <row r="111" spans="1:12" ht="23.25" x14ac:dyDescent="0.5">
      <c r="A111" s="419" t="s">
        <v>111</v>
      </c>
      <c r="B111" s="373">
        <f>+B107+B110</f>
        <v>80000000000</v>
      </c>
      <c r="C111" s="373">
        <f>+C107+C110</f>
        <v>6754492891.2600002</v>
      </c>
      <c r="D111" s="373">
        <f>+D107+D110</f>
        <v>77859756613.600006</v>
      </c>
      <c r="E111" s="361" t="str">
        <f>IF(D111&gt;B111,"+","-")</f>
        <v>-</v>
      </c>
      <c r="F111" s="373">
        <f>ABS(D111-B111)</f>
        <v>2140243386.3999939</v>
      </c>
      <c r="G111" s="364"/>
      <c r="H111" s="54"/>
      <c r="I111" s="54"/>
      <c r="J111" s="54"/>
      <c r="K111" s="54"/>
      <c r="L111" s="54"/>
    </row>
    <row r="112" spans="1:12" ht="23.25" x14ac:dyDescent="0.5">
      <c r="A112" s="404"/>
      <c r="B112" s="404"/>
      <c r="C112" s="404"/>
      <c r="D112" s="354"/>
      <c r="E112" s="404"/>
      <c r="F112" s="404"/>
      <c r="G112" s="54"/>
      <c r="H112" s="54"/>
      <c r="I112" s="54"/>
      <c r="J112" s="54"/>
      <c r="K112" s="54"/>
      <c r="L112" s="54"/>
    </row>
    <row r="113" spans="1:1" ht="23.25" x14ac:dyDescent="0.5">
      <c r="A113" s="53" t="s">
        <v>112</v>
      </c>
    </row>
  </sheetData>
  <mergeCells count="9">
    <mergeCell ref="A42:F42"/>
    <mergeCell ref="A86:F86"/>
    <mergeCell ref="A87:F87"/>
    <mergeCell ref="A1:F1"/>
    <mergeCell ref="A2:F2"/>
    <mergeCell ref="H2:K2"/>
    <mergeCell ref="A3:F3"/>
    <mergeCell ref="H3:K3"/>
    <mergeCell ref="A41:F4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tabSelected="1" topLeftCell="A73" workbookViewId="0">
      <selection activeCell="D118" sqref="D118"/>
    </sheetView>
  </sheetViews>
  <sheetFormatPr defaultRowHeight="14.25" x14ac:dyDescent="0.2"/>
  <cols>
    <col min="1" max="1" width="40.62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4.5" bestFit="1" customWidth="1"/>
    <col min="8" max="8" width="7.125" bestFit="1" customWidth="1"/>
    <col min="9" max="9" width="13.5" bestFit="1" customWidth="1"/>
    <col min="10" max="10" width="10.75" bestFit="1" customWidth="1"/>
    <col min="11" max="11" width="11.625" bestFit="1" customWidth="1"/>
  </cols>
  <sheetData>
    <row r="1" spans="1:12" ht="23.25" x14ac:dyDescent="0.45">
      <c r="A1" s="56" t="s">
        <v>0</v>
      </c>
      <c r="B1" s="56"/>
      <c r="C1" s="56"/>
      <c r="D1" s="56"/>
      <c r="E1" s="56"/>
      <c r="F1" s="56"/>
      <c r="G1" s="54"/>
      <c r="H1" s="54"/>
      <c r="I1" s="54"/>
      <c r="J1" s="54"/>
      <c r="K1" s="54"/>
      <c r="L1" s="54"/>
    </row>
    <row r="2" spans="1:12" ht="23.25" x14ac:dyDescent="0.45">
      <c r="A2" s="55">
        <f>[4]ประจำเดือนรวมเช็คไม่ต้องคีย์!A2</f>
        <v>43709</v>
      </c>
      <c r="B2" s="56"/>
      <c r="C2" s="56"/>
      <c r="D2" s="56"/>
      <c r="E2" s="56"/>
      <c r="F2" s="56"/>
      <c r="G2" s="54"/>
      <c r="H2" s="56" t="s">
        <v>1</v>
      </c>
      <c r="I2" s="56"/>
      <c r="J2" s="56"/>
      <c r="K2" s="56"/>
      <c r="L2" s="54"/>
    </row>
    <row r="3" spans="1:12" ht="23.25" x14ac:dyDescent="0.45">
      <c r="A3" s="56"/>
      <c r="B3" s="56"/>
      <c r="C3" s="56"/>
      <c r="D3" s="56"/>
      <c r="E3" s="56"/>
      <c r="F3" s="56"/>
      <c r="G3" s="54"/>
      <c r="H3" s="55">
        <f>A2</f>
        <v>43709</v>
      </c>
      <c r="I3" s="56"/>
      <c r="J3" s="56"/>
      <c r="K3" s="56"/>
      <c r="L3" s="54"/>
    </row>
    <row r="4" spans="1:12" ht="23.25" x14ac:dyDescent="0.5">
      <c r="A4" s="403" t="s">
        <v>2</v>
      </c>
      <c r="B4" s="403" t="s">
        <v>3</v>
      </c>
      <c r="C4" s="403" t="s">
        <v>4</v>
      </c>
      <c r="D4" s="403" t="s">
        <v>5</v>
      </c>
      <c r="E4" s="403" t="s">
        <v>6</v>
      </c>
      <c r="F4" s="403" t="s">
        <v>7</v>
      </c>
      <c r="G4" s="54"/>
      <c r="H4" s="404"/>
      <c r="I4" s="404"/>
      <c r="J4" s="405"/>
      <c r="K4" s="405"/>
      <c r="L4" s="54"/>
    </row>
    <row r="5" spans="1:12" ht="23.25" x14ac:dyDescent="0.5">
      <c r="A5" s="406"/>
      <c r="B5" s="406" t="s">
        <v>8</v>
      </c>
      <c r="C5" s="406"/>
      <c r="D5" s="406"/>
      <c r="E5" s="406" t="s">
        <v>9</v>
      </c>
      <c r="F5" s="406" t="s">
        <v>10</v>
      </c>
      <c r="G5" s="54"/>
      <c r="H5" s="360" t="s">
        <v>11</v>
      </c>
      <c r="I5" s="360" t="s">
        <v>12</v>
      </c>
      <c r="J5" s="394" t="s">
        <v>4</v>
      </c>
      <c r="K5" s="360" t="s">
        <v>5</v>
      </c>
      <c r="L5" s="54"/>
    </row>
    <row r="6" spans="1:12" ht="23.25" x14ac:dyDescent="0.5">
      <c r="A6" s="362" t="s">
        <v>13</v>
      </c>
      <c r="B6" s="362"/>
      <c r="C6" s="362"/>
      <c r="D6" s="362"/>
      <c r="E6" s="363"/>
      <c r="F6" s="362"/>
      <c r="G6" s="364"/>
      <c r="H6" s="403">
        <v>1</v>
      </c>
      <c r="I6" s="362" t="s">
        <v>14</v>
      </c>
      <c r="J6" s="365">
        <f>+[4]ประจำเดือนรวมเช็คไม่ต้องคีย์!BJ89</f>
        <v>49972934.650000006</v>
      </c>
      <c r="K6" s="365">
        <f>+[4]ประจำเดือนรวมเช็คไม่ต้องคีย์!BJ91</f>
        <v>741397537.62</v>
      </c>
      <c r="L6" s="54"/>
    </row>
    <row r="7" spans="1:12" ht="23.25" x14ac:dyDescent="0.5">
      <c r="A7" s="366" t="s">
        <v>15</v>
      </c>
      <c r="B7" s="366"/>
      <c r="C7" s="366"/>
      <c r="D7" s="366"/>
      <c r="E7" s="367"/>
      <c r="F7" s="366"/>
      <c r="G7" s="364"/>
      <c r="H7" s="407">
        <v>2</v>
      </c>
      <c r="I7" s="366" t="s">
        <v>16</v>
      </c>
      <c r="J7" s="369">
        <f>[4]ประจำเดือนรวมเช็คไม่ต้องคีย์!BK89</f>
        <v>136462.5</v>
      </c>
      <c r="K7" s="369">
        <f>+[4]ประจำเดือนรวมเช็คไม่ต้องคีย์!BK91</f>
        <v>70932733.00999999</v>
      </c>
      <c r="L7" s="54"/>
    </row>
    <row r="8" spans="1:12" ht="23.25" x14ac:dyDescent="0.5">
      <c r="A8" s="366" t="s">
        <v>17</v>
      </c>
      <c r="B8" s="366"/>
      <c r="C8" s="366"/>
      <c r="D8" s="366"/>
      <c r="E8" s="367"/>
      <c r="F8" s="366"/>
      <c r="G8" s="364"/>
      <c r="H8" s="407">
        <v>3</v>
      </c>
      <c r="I8" s="366" t="s">
        <v>18</v>
      </c>
      <c r="J8" s="369">
        <f>[4]ประจำเดือนรวมเช็คไม่ต้องคีย์!BL89</f>
        <v>16027512</v>
      </c>
      <c r="K8" s="369">
        <f>+[4]ประจำเดือนรวมเช็คไม่ต้องคีย์!BL91</f>
        <v>43500873.5</v>
      </c>
      <c r="L8" s="54"/>
    </row>
    <row r="9" spans="1:12" ht="23.25" x14ac:dyDescent="0.5">
      <c r="A9" s="366" t="s">
        <v>19</v>
      </c>
      <c r="B9" s="366">
        <v>139400000</v>
      </c>
      <c r="C9" s="366">
        <f>[4]ประจำเดือนรวมเช็คไม่ต้องคีย์!B89</f>
        <v>3528278.2199999997</v>
      </c>
      <c r="D9" s="366">
        <f>[4]ประจำเดือนรวมเช็คไม่ต้องคีย์!B91</f>
        <v>141754989.34999999</v>
      </c>
      <c r="E9" s="367" t="str">
        <f t="shared" ref="E9:E15" si="0">IF(D9&gt;B9,"+","-")</f>
        <v>+</v>
      </c>
      <c r="F9" s="366">
        <f t="shared" ref="F9:F15" si="1">ABS(D9-B9)</f>
        <v>2354989.349999994</v>
      </c>
      <c r="G9" s="364"/>
      <c r="H9" s="407">
        <v>4</v>
      </c>
      <c r="I9" s="366" t="s">
        <v>20</v>
      </c>
      <c r="J9" s="369">
        <f>[4]ประจำเดือนรวมเช็คไม่ต้องคีย์!BM89</f>
        <v>21448891.75</v>
      </c>
      <c r="K9" s="369">
        <f>+[4]ประจำเดือนรวมเช็คไม่ต้องคีย์!BM91</f>
        <v>88746449.040000007</v>
      </c>
      <c r="L9" s="54"/>
    </row>
    <row r="10" spans="1:12" ht="23.25" x14ac:dyDescent="0.5">
      <c r="A10" s="366" t="s">
        <v>21</v>
      </c>
      <c r="B10" s="366">
        <v>14500000000</v>
      </c>
      <c r="C10" s="366">
        <f>[4]ประจำเดือนรวมเช็คไม่ต้องคีย์!C89</f>
        <v>410761462.18000001</v>
      </c>
      <c r="D10" s="366">
        <f>[4]ประจำเดือนรวมเช็คไม่ต้องคีย์!C91</f>
        <v>15085826347.909998</v>
      </c>
      <c r="E10" s="367" t="str">
        <f t="shared" si="0"/>
        <v>+</v>
      </c>
      <c r="F10" s="366">
        <f t="shared" si="1"/>
        <v>585826347.90999794</v>
      </c>
      <c r="G10" s="364"/>
      <c r="H10" s="407"/>
      <c r="I10" s="366"/>
      <c r="J10" s="369"/>
      <c r="K10" s="369"/>
      <c r="L10" s="54"/>
    </row>
    <row r="11" spans="1:12" ht="23.25" x14ac:dyDescent="0.5">
      <c r="A11" s="366" t="s">
        <v>22</v>
      </c>
      <c r="B11" s="366">
        <v>900000000</v>
      </c>
      <c r="C11" s="366">
        <f>[4]ประจำเดือนรวมเช็คไม่ต้องคีย์!D89</f>
        <v>24039181.189999998</v>
      </c>
      <c r="D11" s="366">
        <f>[4]ประจำเดือนรวมเช็คไม่ต้องคีย์!D91</f>
        <v>930608087.67999995</v>
      </c>
      <c r="E11" s="367" t="str">
        <f t="shared" si="0"/>
        <v>+</v>
      </c>
      <c r="F11" s="366">
        <f t="shared" si="1"/>
        <v>30608087.679999948</v>
      </c>
      <c r="G11" s="364"/>
      <c r="H11" s="407"/>
      <c r="I11" s="366"/>
      <c r="J11" s="369"/>
      <c r="K11" s="369"/>
      <c r="L11" s="408"/>
    </row>
    <row r="12" spans="1:12" ht="23.25" x14ac:dyDescent="0.5">
      <c r="A12" s="366" t="s">
        <v>23</v>
      </c>
      <c r="B12" s="366">
        <v>600000</v>
      </c>
      <c r="C12" s="366">
        <f>[4]ประจำเดือนรวมเช็คไม่ต้องคีย์!E89</f>
        <v>68680</v>
      </c>
      <c r="D12" s="366">
        <f>[4]ประจำเดือนรวมเช็คไม่ต้องคีย์!E91</f>
        <v>859812</v>
      </c>
      <c r="E12" s="367" t="str">
        <f t="shared" si="0"/>
        <v>+</v>
      </c>
      <c r="F12" s="366">
        <f t="shared" si="1"/>
        <v>259812</v>
      </c>
      <c r="G12" s="364"/>
      <c r="H12" s="407"/>
      <c r="I12" s="366"/>
      <c r="J12" s="369"/>
      <c r="K12" s="369"/>
      <c r="L12" s="54"/>
    </row>
    <row r="13" spans="1:12" ht="23.25" x14ac:dyDescent="0.5">
      <c r="A13" s="366" t="s">
        <v>24</v>
      </c>
      <c r="B13" s="366">
        <v>240000000</v>
      </c>
      <c r="C13" s="366">
        <f>[4]ประจำเดือนรวมเช็คไม่ต้องคีย์!F89</f>
        <v>19224589.069999993</v>
      </c>
      <c r="D13" s="366">
        <f>[4]ประจำเดือนรวมเช็คไม่ต้องคีย์!F91</f>
        <v>222733998.84999999</v>
      </c>
      <c r="E13" s="367" t="str">
        <f t="shared" si="0"/>
        <v>-</v>
      </c>
      <c r="F13" s="366">
        <f t="shared" si="1"/>
        <v>17266001.150000006</v>
      </c>
      <c r="G13" s="364"/>
      <c r="H13" s="407"/>
      <c r="I13" s="366"/>
      <c r="J13" s="369"/>
      <c r="K13" s="369"/>
      <c r="L13" s="54"/>
    </row>
    <row r="14" spans="1:12" ht="23.25" x14ac:dyDescent="0.5">
      <c r="A14" s="366" t="s">
        <v>25</v>
      </c>
      <c r="B14" s="395">
        <v>60000000</v>
      </c>
      <c r="C14" s="366">
        <f>[4]ประจำเดือนรวมเช็คไม่ต้องคีย์!G89</f>
        <v>1999180.5</v>
      </c>
      <c r="D14" s="366">
        <f>[4]ประจำเดือนรวมเช็คไม่ต้องคีย์!G91</f>
        <v>23314744.75</v>
      </c>
      <c r="E14" s="367" t="str">
        <f>IF(D14&gt;B14,"+","-")</f>
        <v>-</v>
      </c>
      <c r="F14" s="366">
        <f>ABS(D14-B14)</f>
        <v>36685255.25</v>
      </c>
      <c r="G14" s="364"/>
      <c r="H14" s="409"/>
      <c r="I14" s="410"/>
      <c r="J14" s="410"/>
      <c r="K14" s="410"/>
      <c r="L14" s="408"/>
    </row>
    <row r="15" spans="1:12" ht="23.25" x14ac:dyDescent="0.5">
      <c r="A15" s="366" t="s">
        <v>26</v>
      </c>
      <c r="B15" s="373">
        <f>SUM(B9:B14)</f>
        <v>15840000000</v>
      </c>
      <c r="C15" s="373">
        <f>SUM(C9:C14)</f>
        <v>459621371.16000003</v>
      </c>
      <c r="D15" s="373">
        <f>SUM(D9:D14)</f>
        <v>16405097980.539999</v>
      </c>
      <c r="E15" s="361" t="str">
        <f t="shared" si="0"/>
        <v>+</v>
      </c>
      <c r="F15" s="373">
        <f t="shared" si="1"/>
        <v>565097980.53999901</v>
      </c>
      <c r="G15" s="364"/>
      <c r="H15" s="407"/>
      <c r="I15" s="366"/>
      <c r="J15" s="369"/>
      <c r="K15" s="369"/>
      <c r="L15" s="54"/>
    </row>
    <row r="16" spans="1:12" ht="23.25" x14ac:dyDescent="0.5">
      <c r="A16" s="366" t="s">
        <v>27</v>
      </c>
      <c r="B16" s="362"/>
      <c r="C16" s="362"/>
      <c r="D16" s="362"/>
      <c r="E16" s="363"/>
      <c r="F16" s="362"/>
      <c r="G16" s="364"/>
      <c r="H16" s="406"/>
      <c r="I16" s="366"/>
      <c r="J16" s="369"/>
      <c r="K16" s="369"/>
      <c r="L16" s="54"/>
    </row>
    <row r="17" spans="1:12" ht="24" thickBot="1" x14ac:dyDescent="0.55000000000000004">
      <c r="A17" s="366" t="s">
        <v>28</v>
      </c>
      <c r="B17" s="374">
        <v>26200000000</v>
      </c>
      <c r="C17" s="366">
        <f>[4]ประจำเดือนรวมเช็คไม่ต้องคีย์!H89</f>
        <v>2329025827.4400001</v>
      </c>
      <c r="D17" s="366">
        <f>[4]ประจำเดือนรวมเช็คไม่ต้องคีย์!H91</f>
        <v>28130215524.09</v>
      </c>
      <c r="E17" s="367" t="str">
        <f t="shared" ref="E17:E27" si="2">IF(D17&gt;B17,"+","-")</f>
        <v>+</v>
      </c>
      <c r="F17" s="366">
        <f t="shared" ref="F17:F27" si="3">ABS(D17-B17)</f>
        <v>1930215524.0900002</v>
      </c>
      <c r="G17" s="364"/>
      <c r="H17" s="375"/>
      <c r="I17" s="376" t="s">
        <v>29</v>
      </c>
      <c r="J17" s="377">
        <f>SUM(J6:J16)</f>
        <v>87585800.900000006</v>
      </c>
      <c r="K17" s="377">
        <f>SUM(K6:K16)</f>
        <v>944577593.16999996</v>
      </c>
      <c r="L17" s="54"/>
    </row>
    <row r="18" spans="1:12" ht="24" thickTop="1" x14ac:dyDescent="0.5">
      <c r="A18" s="366" t="s">
        <v>30</v>
      </c>
      <c r="B18" s="374">
        <v>13000000000</v>
      </c>
      <c r="C18" s="366">
        <f>[4]ประจำเดือนรวมเช็คไม่ต้องคีย์!I89</f>
        <v>425366903.39999998</v>
      </c>
      <c r="D18" s="366">
        <f>[4]ประจำเดือนรวมเช็คไม่ต้องคีย์!I91</f>
        <v>13807084088.570002</v>
      </c>
      <c r="E18" s="378" t="str">
        <f t="shared" si="2"/>
        <v>+</v>
      </c>
      <c r="F18" s="366">
        <f t="shared" si="3"/>
        <v>807084088.5700016</v>
      </c>
      <c r="G18" s="364"/>
      <c r="H18" s="54"/>
      <c r="I18" s="54"/>
      <c r="J18" s="54"/>
      <c r="K18" s="54"/>
      <c r="L18" s="54"/>
    </row>
    <row r="19" spans="1:12" ht="23.25" x14ac:dyDescent="0.5">
      <c r="A19" s="366" t="s">
        <v>31</v>
      </c>
      <c r="B19" s="374">
        <v>0</v>
      </c>
      <c r="C19" s="366">
        <f>[4]ประจำเดือนรวมเช็คไม่ต้องคีย์!J89</f>
        <v>0</v>
      </c>
      <c r="D19" s="366">
        <f>[4]ประจำเดือนรวมเช็คไม่ต้องคีย์!J91</f>
        <v>0</v>
      </c>
      <c r="E19" s="367" t="str">
        <f t="shared" si="2"/>
        <v>-</v>
      </c>
      <c r="F19" s="366">
        <f t="shared" si="3"/>
        <v>0</v>
      </c>
      <c r="G19" s="364"/>
      <c r="H19" s="408"/>
      <c r="I19" s="408"/>
      <c r="J19" s="54"/>
      <c r="K19" s="364"/>
      <c r="L19" s="408"/>
    </row>
    <row r="20" spans="1:12" ht="23.25" x14ac:dyDescent="0.5">
      <c r="A20" s="366" t="s">
        <v>32</v>
      </c>
      <c r="B20" s="374">
        <v>4200000000</v>
      </c>
      <c r="C20" s="366">
        <f>[4]ประจำเดือนรวมเช็คไม่ต้องคีย์!K89</f>
        <v>366803201.93000001</v>
      </c>
      <c r="D20" s="366">
        <f>[4]ประจำเดือนรวมเช็คไม่ต้องคีย์!K91</f>
        <v>4948432782.0799999</v>
      </c>
      <c r="E20" s="367" t="str">
        <f t="shared" si="2"/>
        <v>+</v>
      </c>
      <c r="F20" s="366">
        <f t="shared" si="3"/>
        <v>748432782.07999992</v>
      </c>
      <c r="G20" s="364"/>
      <c r="H20" s="404"/>
      <c r="I20" s="54"/>
      <c r="J20" s="54"/>
      <c r="K20" s="54"/>
      <c r="L20" s="411"/>
    </row>
    <row r="21" spans="1:12" ht="23.25" x14ac:dyDescent="0.5">
      <c r="A21" s="366" t="s">
        <v>33</v>
      </c>
      <c r="B21" s="379">
        <v>12900000000</v>
      </c>
      <c r="C21" s="366">
        <f>[4]ประจำเดือนรวมเช็คไม่ต้องคีย์!L89</f>
        <v>1060757037</v>
      </c>
      <c r="D21" s="380">
        <f>[4]ประจำเดือนรวมเช็คไม่ต้องคีย์!L91</f>
        <v>12572843511</v>
      </c>
      <c r="E21" s="367" t="str">
        <f t="shared" si="2"/>
        <v>-</v>
      </c>
      <c r="F21" s="381">
        <f t="shared" si="3"/>
        <v>327156489</v>
      </c>
      <c r="G21" s="364"/>
      <c r="H21" s="404"/>
      <c r="I21" s="54"/>
      <c r="J21" s="54"/>
      <c r="K21" s="54"/>
      <c r="L21" s="411"/>
    </row>
    <row r="22" spans="1:12" ht="23.25" x14ac:dyDescent="0.5">
      <c r="A22" s="409" t="s">
        <v>34</v>
      </c>
      <c r="B22" s="379"/>
      <c r="C22" s="366"/>
      <c r="D22" s="380"/>
      <c r="E22" s="367"/>
      <c r="F22" s="381"/>
      <c r="G22" s="364"/>
      <c r="H22" s="404"/>
      <c r="I22" s="54"/>
      <c r="J22" s="54"/>
      <c r="K22" s="54"/>
      <c r="L22" s="411"/>
    </row>
    <row r="23" spans="1:12" ht="23.25" x14ac:dyDescent="0.5">
      <c r="A23" s="366" t="s">
        <v>35</v>
      </c>
      <c r="B23" s="374">
        <v>3570000000</v>
      </c>
      <c r="C23" s="366">
        <f>[4]ประจำเดือนรวมเช็คไม่ต้องคีย์!M89</f>
        <v>331708037.35999995</v>
      </c>
      <c r="D23" s="366">
        <f>[4]ประจำเดือนรวมเช็คไม่ต้องคีย์!M91</f>
        <v>3845123150.8500004</v>
      </c>
      <c r="E23" s="367" t="str">
        <f>IF(D23&gt;B23,"+","-")</f>
        <v>+</v>
      </c>
      <c r="F23" s="366">
        <f>ABS(D23-B23)</f>
        <v>275123150.85000038</v>
      </c>
      <c r="G23" s="364"/>
      <c r="H23" s="54"/>
      <c r="I23" s="54"/>
      <c r="J23" s="54"/>
      <c r="K23" s="54"/>
      <c r="L23" s="411"/>
    </row>
    <row r="24" spans="1:12" ht="23.25" x14ac:dyDescent="0.5">
      <c r="A24" s="366" t="s">
        <v>36</v>
      </c>
      <c r="B24" s="366">
        <v>4600000</v>
      </c>
      <c r="C24" s="366">
        <f>[4]ประจำเดือนรวมเช็คไม่ต้องคีย์!N89</f>
        <v>1373586</v>
      </c>
      <c r="D24" s="366">
        <f>[4]ประจำเดือนรวมเช็คไม่ต้องคีย์!N91</f>
        <v>3193296</v>
      </c>
      <c r="E24" s="367" t="str">
        <f>IF(D24&gt;B24,"+","-")</f>
        <v>-</v>
      </c>
      <c r="F24" s="366">
        <f>ABS(D24-B24)</f>
        <v>1406704</v>
      </c>
      <c r="G24" s="396"/>
      <c r="H24" s="412"/>
      <c r="I24" s="412"/>
      <c r="J24" s="412"/>
      <c r="K24" s="412"/>
      <c r="L24" s="413"/>
    </row>
    <row r="25" spans="1:12" ht="23.25" x14ac:dyDescent="0.5">
      <c r="A25" s="366" t="s">
        <v>37</v>
      </c>
      <c r="B25" s="366">
        <v>400000</v>
      </c>
      <c r="C25" s="366">
        <f>[4]ประจำเดือนรวมเช็คไม่ต้องคีย์!O89</f>
        <v>14680</v>
      </c>
      <c r="D25" s="366">
        <f>[4]ประจำเดือนรวมเช็คไม่ต้องคีย์!O91</f>
        <v>188790</v>
      </c>
      <c r="E25" s="367" t="str">
        <f>IF(D25&gt;B25,"+","-")</f>
        <v>-</v>
      </c>
      <c r="F25" s="366">
        <f>ABS(D25-B25)</f>
        <v>211210</v>
      </c>
      <c r="G25" s="364"/>
      <c r="H25" s="54"/>
      <c r="I25" s="54"/>
      <c r="J25" s="54"/>
      <c r="K25" s="54"/>
      <c r="L25" s="54"/>
    </row>
    <row r="26" spans="1:12" ht="23.25" x14ac:dyDescent="0.5">
      <c r="A26" s="366" t="s">
        <v>38</v>
      </c>
      <c r="B26" s="366">
        <v>125000000</v>
      </c>
      <c r="C26" s="366">
        <f>[4]ประจำเดือนรวมเช็คไม่ต้องคีย์!P89</f>
        <v>21643780</v>
      </c>
      <c r="D26" s="366">
        <f>[4]ประจำเดือนรวมเช็คไม่ต้องคีย์!P91</f>
        <v>152017830</v>
      </c>
      <c r="E26" s="367" t="str">
        <f>IF(D26&gt;B26,"+","-")</f>
        <v>+</v>
      </c>
      <c r="F26" s="366">
        <f>ABS(D26-B26)</f>
        <v>27017830</v>
      </c>
      <c r="G26" s="364"/>
      <c r="H26" s="54"/>
      <c r="I26" s="54"/>
      <c r="J26" s="54"/>
      <c r="K26" s="54"/>
      <c r="L26" s="54"/>
    </row>
    <row r="27" spans="1:12" ht="23.25" x14ac:dyDescent="0.5">
      <c r="A27" s="366" t="s">
        <v>39</v>
      </c>
      <c r="B27" s="382">
        <f>SUM(B17:B26)</f>
        <v>60000000000</v>
      </c>
      <c r="C27" s="382">
        <f>SUM(C17:C26)</f>
        <v>4536693053.1300001</v>
      </c>
      <c r="D27" s="382">
        <f>SUM(D17:D26)</f>
        <v>63459098972.590004</v>
      </c>
      <c r="E27" s="361" t="str">
        <f t="shared" si="2"/>
        <v>+</v>
      </c>
      <c r="F27" s="373">
        <f t="shared" si="3"/>
        <v>3459098972.590004</v>
      </c>
      <c r="G27" s="364"/>
      <c r="H27" s="408"/>
      <c r="I27" s="408"/>
      <c r="J27" s="408"/>
      <c r="K27" s="408"/>
      <c r="L27" s="54"/>
    </row>
    <row r="28" spans="1:12" ht="23.25" x14ac:dyDescent="0.5">
      <c r="A28" s="372" t="s">
        <v>40</v>
      </c>
      <c r="B28" s="371">
        <f>+B15+B27</f>
        <v>75840000000</v>
      </c>
      <c r="C28" s="371">
        <f>+C15+C27</f>
        <v>4996314424.29</v>
      </c>
      <c r="D28" s="371">
        <f>+D15+D27</f>
        <v>79864196953.130005</v>
      </c>
      <c r="E28" s="383" t="str">
        <f>IF(D28&gt;B28,"+","-")</f>
        <v>+</v>
      </c>
      <c r="F28" s="371">
        <f>ABS(D28-B28)</f>
        <v>4024196953.1300049</v>
      </c>
      <c r="G28" s="364"/>
      <c r="H28" s="54"/>
      <c r="I28" s="54"/>
      <c r="J28" s="54"/>
      <c r="K28" s="54"/>
      <c r="L28" s="54"/>
    </row>
    <row r="29" spans="1:12" ht="23.25" x14ac:dyDescent="0.5">
      <c r="A29" s="366" t="s">
        <v>41</v>
      </c>
      <c r="B29" s="362"/>
      <c r="C29" s="362"/>
      <c r="D29" s="362"/>
      <c r="E29" s="363"/>
      <c r="F29" s="362"/>
      <c r="G29" s="364"/>
      <c r="H29" s="54"/>
      <c r="I29" s="54"/>
      <c r="J29" s="54"/>
      <c r="K29" s="54"/>
      <c r="L29" s="54"/>
    </row>
    <row r="30" spans="1:12" ht="23.25" x14ac:dyDescent="0.5">
      <c r="A30" s="366" t="s">
        <v>42</v>
      </c>
      <c r="B30" s="366"/>
      <c r="C30" s="366"/>
      <c r="D30" s="366"/>
      <c r="E30" s="367"/>
      <c r="F30" s="366"/>
      <c r="G30" s="364"/>
      <c r="H30" s="54"/>
      <c r="I30" s="54"/>
      <c r="J30" s="54"/>
      <c r="K30" s="54"/>
      <c r="L30" s="54"/>
    </row>
    <row r="31" spans="1:12" ht="23.25" x14ac:dyDescent="0.5">
      <c r="A31" s="366" t="s">
        <v>43</v>
      </c>
      <c r="B31" s="366">
        <v>1374000000</v>
      </c>
      <c r="C31" s="366">
        <f>[4]ประจำเดือนรวมเช็คไม่ต้องคีย์!R89</f>
        <v>48349888</v>
      </c>
      <c r="D31" s="366">
        <f>[4]ประจำเดือนรวมเช็คไม่ต้องคีย์!R91</f>
        <v>610053970.53999996</v>
      </c>
      <c r="E31" s="367" t="str">
        <f t="shared" ref="E31:E37" si="4">IF(D31&gt;B31,"+","-")</f>
        <v>-</v>
      </c>
      <c r="F31" s="366">
        <f t="shared" ref="F31:F37" si="5">ABS(D31-B31)</f>
        <v>763946029.46000004</v>
      </c>
      <c r="G31" s="364"/>
      <c r="H31" s="54"/>
      <c r="I31" s="54"/>
      <c r="J31" s="54"/>
      <c r="K31" s="54"/>
      <c r="L31" s="54"/>
    </row>
    <row r="32" spans="1:12" ht="23.25" x14ac:dyDescent="0.5">
      <c r="A32" s="366" t="s">
        <v>44</v>
      </c>
      <c r="B32" s="366">
        <v>37500000</v>
      </c>
      <c r="C32" s="366">
        <f>[4]ประจำเดือนรวมเช็คไม่ต้องคีย์!S89</f>
        <v>3418620</v>
      </c>
      <c r="D32" s="366">
        <f>[4]ประจำเดือนรวมเช็คไม่ต้องคีย์!S91</f>
        <v>38261130</v>
      </c>
      <c r="E32" s="367" t="str">
        <f t="shared" si="4"/>
        <v>+</v>
      </c>
      <c r="F32" s="366">
        <f t="shared" si="5"/>
        <v>761130</v>
      </c>
      <c r="G32" s="364"/>
      <c r="H32" s="54"/>
      <c r="I32" s="54"/>
      <c r="J32" s="54"/>
      <c r="K32" s="54"/>
      <c r="L32" s="54"/>
    </row>
    <row r="33" spans="1:12" ht="23.25" x14ac:dyDescent="0.5">
      <c r="A33" s="366" t="s">
        <v>45</v>
      </c>
      <c r="B33" s="366">
        <v>64000000</v>
      </c>
      <c r="C33" s="366">
        <f>[4]ประจำเดือนรวมเช็คไม่ต้องคีย์!T89</f>
        <v>4650280</v>
      </c>
      <c r="D33" s="366">
        <f>[4]ประจำเดือนรวมเช็คไม่ต้องคีย์!T91</f>
        <v>45241743.269999996</v>
      </c>
      <c r="E33" s="367" t="str">
        <f t="shared" si="4"/>
        <v>-</v>
      </c>
      <c r="F33" s="366">
        <f t="shared" si="5"/>
        <v>18758256.730000004</v>
      </c>
      <c r="G33" s="364"/>
      <c r="H33" s="54"/>
      <c r="I33" s="54"/>
      <c r="J33" s="54"/>
      <c r="K33" s="54"/>
      <c r="L33" s="408"/>
    </row>
    <row r="34" spans="1:12" ht="23.25" x14ac:dyDescent="0.5">
      <c r="A34" s="366" t="s">
        <v>46</v>
      </c>
      <c r="B34" s="366">
        <v>52000000</v>
      </c>
      <c r="C34" s="366">
        <f>[4]ประจำเดือนรวมเช็คไม่ต้องคีย์!U89</f>
        <v>5935801.6799999988</v>
      </c>
      <c r="D34" s="366">
        <f>[4]ประจำเดือนรวมเช็คไม่ต้องคีย์!U91</f>
        <v>62222990.780000001</v>
      </c>
      <c r="E34" s="367" t="str">
        <f t="shared" si="4"/>
        <v>+</v>
      </c>
      <c r="F34" s="366">
        <f t="shared" si="5"/>
        <v>10222990.780000001</v>
      </c>
      <c r="G34" s="364"/>
      <c r="H34" s="54"/>
      <c r="I34" s="54"/>
      <c r="J34" s="54"/>
      <c r="K34" s="54"/>
      <c r="L34" s="54"/>
    </row>
    <row r="35" spans="1:12" ht="23.25" x14ac:dyDescent="0.5">
      <c r="A35" s="366" t="s">
        <v>47</v>
      </c>
      <c r="B35" s="366">
        <v>10000</v>
      </c>
      <c r="C35" s="366">
        <f>[4]ประจำเดือนรวมเช็คไม่ต้องคีย์!V89</f>
        <v>0</v>
      </c>
      <c r="D35" s="366">
        <f>[4]ประจำเดือนรวมเช็คไม่ต้องคีย์!V91</f>
        <v>2200</v>
      </c>
      <c r="E35" s="367" t="str">
        <f t="shared" si="4"/>
        <v>-</v>
      </c>
      <c r="F35" s="366">
        <f t="shared" si="5"/>
        <v>7800</v>
      </c>
      <c r="G35" s="364"/>
      <c r="H35" s="54"/>
      <c r="I35" s="54"/>
      <c r="J35" s="54"/>
      <c r="K35" s="54"/>
      <c r="L35" s="54"/>
    </row>
    <row r="36" spans="1:12" ht="23.25" x14ac:dyDescent="0.5">
      <c r="A36" s="366" t="s">
        <v>48</v>
      </c>
      <c r="B36" s="366">
        <v>79000000</v>
      </c>
      <c r="C36" s="366">
        <f>[4]ประจำเดือนรวมเช็คไม่ต้องคีย์!W89</f>
        <v>6604230</v>
      </c>
      <c r="D36" s="366">
        <f>[4]ประจำเดือนรวมเช็คไม่ต้องคีย์!W91</f>
        <v>75885078</v>
      </c>
      <c r="E36" s="367" t="str">
        <f t="shared" si="4"/>
        <v>-</v>
      </c>
      <c r="F36" s="366">
        <f t="shared" si="5"/>
        <v>3114922</v>
      </c>
      <c r="G36" s="364"/>
      <c r="H36" s="54"/>
      <c r="I36" s="54"/>
      <c r="J36" s="54"/>
      <c r="K36" s="54"/>
      <c r="L36" s="408"/>
    </row>
    <row r="37" spans="1:12" ht="23.25" x14ac:dyDescent="0.5">
      <c r="A37" s="366" t="s">
        <v>49</v>
      </c>
      <c r="B37" s="414">
        <v>900000</v>
      </c>
      <c r="C37" s="366">
        <f>+[4]ประจำเดือนรวมเช็คไม่ต้องคีย์!X89</f>
        <v>78370</v>
      </c>
      <c r="D37" s="366">
        <f>[4]ประจำเดือนรวมเช็คไม่ต้องคีย์!X91</f>
        <v>850375</v>
      </c>
      <c r="E37" s="367" t="str">
        <f t="shared" si="4"/>
        <v>-</v>
      </c>
      <c r="F37" s="366">
        <f t="shared" si="5"/>
        <v>49625</v>
      </c>
      <c r="G37" s="364"/>
      <c r="H37" s="54"/>
      <c r="I37" s="54"/>
      <c r="J37" s="54"/>
      <c r="K37" s="54"/>
      <c r="L37" s="54"/>
    </row>
    <row r="38" spans="1:12" ht="23.25" x14ac:dyDescent="0.5">
      <c r="A38" s="366" t="s">
        <v>50</v>
      </c>
      <c r="B38" s="414">
        <v>9500000</v>
      </c>
      <c r="C38" s="366">
        <f>+[4]ประจำเดือนรวมเช็คไม่ต้องคีย์!Y89</f>
        <v>999350</v>
      </c>
      <c r="D38" s="366">
        <f>[4]ประจำเดือนรวมเช็คไม่ต้องคีย์!Y91</f>
        <v>10932925</v>
      </c>
      <c r="E38" s="367" t="str">
        <f>IF(D38&gt;B38,"+","-")</f>
        <v>+</v>
      </c>
      <c r="F38" s="366">
        <f>ABS(D38-B38)</f>
        <v>1432925</v>
      </c>
      <c r="G38" s="364"/>
      <c r="H38" s="54"/>
      <c r="I38" s="54"/>
      <c r="J38" s="54"/>
      <c r="K38" s="54"/>
      <c r="L38" s="54"/>
    </row>
    <row r="39" spans="1:12" ht="23.25" x14ac:dyDescent="0.5">
      <c r="A39" s="380"/>
      <c r="B39" s="414"/>
      <c r="C39" s="380"/>
      <c r="D39" s="380"/>
      <c r="E39" s="385"/>
      <c r="F39" s="380"/>
      <c r="G39" s="364"/>
      <c r="H39" s="54"/>
      <c r="I39" s="54"/>
      <c r="J39" s="54"/>
      <c r="K39" s="54"/>
      <c r="L39" s="54"/>
    </row>
    <row r="40" spans="1:12" ht="23.25" x14ac:dyDescent="0.5">
      <c r="A40" s="380"/>
      <c r="B40" s="414"/>
      <c r="C40" s="380"/>
      <c r="D40" s="380"/>
      <c r="E40" s="385"/>
      <c r="F40" s="380"/>
      <c r="G40" s="364"/>
      <c r="H40" s="54"/>
      <c r="I40" s="54"/>
      <c r="J40" s="54"/>
      <c r="K40" s="54"/>
      <c r="L40" s="54"/>
    </row>
    <row r="41" spans="1:12" ht="23.25" x14ac:dyDescent="0.45">
      <c r="A41" s="56" t="s">
        <v>51</v>
      </c>
      <c r="B41" s="56"/>
      <c r="C41" s="56"/>
      <c r="D41" s="56"/>
      <c r="E41" s="56"/>
      <c r="F41" s="56"/>
      <c r="G41" s="364"/>
      <c r="H41" s="54"/>
      <c r="I41" s="54"/>
      <c r="J41" s="54"/>
      <c r="K41" s="54"/>
      <c r="L41" s="54"/>
    </row>
    <row r="42" spans="1:12" ht="23.25" x14ac:dyDescent="0.45">
      <c r="A42" s="56"/>
      <c r="B42" s="56"/>
      <c r="C42" s="56"/>
      <c r="D42" s="56"/>
      <c r="E42" s="56"/>
      <c r="F42" s="56"/>
      <c r="G42" s="364"/>
      <c r="H42" s="54"/>
      <c r="I42" s="54"/>
      <c r="J42" s="54"/>
      <c r="K42" s="54"/>
      <c r="L42" s="54"/>
    </row>
    <row r="43" spans="1:12" ht="23.25" x14ac:dyDescent="0.5">
      <c r="A43" s="403" t="s">
        <v>2</v>
      </c>
      <c r="B43" s="403" t="s">
        <v>3</v>
      </c>
      <c r="C43" s="403" t="s">
        <v>4</v>
      </c>
      <c r="D43" s="403" t="s">
        <v>5</v>
      </c>
      <c r="E43" s="403" t="s">
        <v>6</v>
      </c>
      <c r="F43" s="403" t="s">
        <v>7</v>
      </c>
      <c r="G43" s="364"/>
      <c r="H43" s="54"/>
      <c r="I43" s="54"/>
      <c r="J43" s="54"/>
      <c r="K43" s="54"/>
      <c r="L43" s="54"/>
    </row>
    <row r="44" spans="1:12" ht="23.25" x14ac:dyDescent="0.5">
      <c r="A44" s="406"/>
      <c r="B44" s="406" t="str">
        <f>+B5</f>
        <v>ปี 2562</v>
      </c>
      <c r="C44" s="406"/>
      <c r="D44" s="406"/>
      <c r="E44" s="406" t="s">
        <v>9</v>
      </c>
      <c r="F44" s="406" t="s">
        <v>52</v>
      </c>
      <c r="G44" s="364"/>
      <c r="H44" s="408"/>
      <c r="I44" s="408"/>
      <c r="J44" s="408"/>
      <c r="K44" s="408"/>
      <c r="L44" s="54"/>
    </row>
    <row r="45" spans="1:12" ht="23.25" x14ac:dyDescent="0.5">
      <c r="A45" s="362"/>
      <c r="B45" s="362"/>
      <c r="C45" s="362"/>
      <c r="D45" s="362"/>
      <c r="E45" s="363"/>
      <c r="F45" s="362"/>
      <c r="G45" s="364"/>
      <c r="H45" s="54"/>
      <c r="I45" s="54"/>
      <c r="J45" s="54"/>
      <c r="K45" s="54"/>
      <c r="L45" s="408"/>
    </row>
    <row r="46" spans="1:12" ht="23.25" x14ac:dyDescent="0.5">
      <c r="A46" s="366" t="s">
        <v>53</v>
      </c>
      <c r="B46" s="366">
        <v>80000</v>
      </c>
      <c r="C46" s="366">
        <f>+[4]ประจำเดือนรวมเช็คไม่ต้องคีย์!Z89</f>
        <v>4980</v>
      </c>
      <c r="D46" s="366">
        <f>+[4]ประจำเดือนรวมเช็คไม่ต้องคีย์!Z91</f>
        <v>47480</v>
      </c>
      <c r="E46" s="367" t="str">
        <f>IF(D46&gt;B46,"+","-")</f>
        <v>-</v>
      </c>
      <c r="F46" s="366">
        <f>ABS(D46-B46)</f>
        <v>32520</v>
      </c>
      <c r="G46" s="364"/>
      <c r="H46" s="54"/>
      <c r="I46" s="54"/>
      <c r="J46" s="54"/>
      <c r="K46" s="54"/>
      <c r="L46" s="408"/>
    </row>
    <row r="47" spans="1:12" ht="23.25" x14ac:dyDescent="0.5">
      <c r="A47" s="366" t="s">
        <v>54</v>
      </c>
      <c r="B47" s="366">
        <v>10000</v>
      </c>
      <c r="C47" s="366">
        <f>+[4]ประจำเดือนรวมเช็คไม่ต้องคีย์!AA89</f>
        <v>500</v>
      </c>
      <c r="D47" s="366">
        <f>+[4]ประจำเดือนรวมเช็คไม่ต้องคีย์!AA91</f>
        <v>11875</v>
      </c>
      <c r="E47" s="367" t="str">
        <f>IF(D47&gt;B47,"+","-")</f>
        <v>+</v>
      </c>
      <c r="F47" s="366">
        <f>ABS(D47-B47)</f>
        <v>1875</v>
      </c>
      <c r="G47" s="364"/>
      <c r="H47" s="54"/>
      <c r="I47" s="54"/>
      <c r="J47" s="54"/>
      <c r="K47" s="54"/>
      <c r="L47" s="408"/>
    </row>
    <row r="48" spans="1:12" ht="23.25" x14ac:dyDescent="0.5">
      <c r="A48" s="366" t="s">
        <v>55</v>
      </c>
      <c r="B48" s="373">
        <f>SUM(B46:B47,B31:B38)</f>
        <v>1617000000</v>
      </c>
      <c r="C48" s="373">
        <f>SUM(C46:C47,C31:C38)</f>
        <v>70042019.680000007</v>
      </c>
      <c r="D48" s="373">
        <f>SUM(D46:D47,D31:D38)</f>
        <v>843509767.58999991</v>
      </c>
      <c r="E48" s="361" t="str">
        <f>IF(D48&gt;B48,"+","-")</f>
        <v>-</v>
      </c>
      <c r="F48" s="373">
        <f>ABS(D48-B48)</f>
        <v>773490232.41000009</v>
      </c>
      <c r="G48" s="364"/>
      <c r="H48" s="54"/>
      <c r="I48" s="54"/>
      <c r="J48" s="54"/>
      <c r="K48" s="54"/>
      <c r="L48" s="408"/>
    </row>
    <row r="49" spans="1:12" ht="23.25" x14ac:dyDescent="0.5">
      <c r="A49" s="366" t="s">
        <v>56</v>
      </c>
      <c r="B49" s="366"/>
      <c r="C49" s="366"/>
      <c r="D49" s="366"/>
      <c r="E49" s="367"/>
      <c r="F49" s="366"/>
      <c r="G49" s="364"/>
      <c r="H49" s="54"/>
      <c r="I49" s="54"/>
      <c r="J49" s="54"/>
      <c r="K49" s="54"/>
      <c r="L49" s="408"/>
    </row>
    <row r="50" spans="1:12" ht="23.25" x14ac:dyDescent="0.5">
      <c r="A50" s="366" t="s">
        <v>113</v>
      </c>
      <c r="B50" s="366">
        <v>113000000</v>
      </c>
      <c r="C50" s="366">
        <f>[4]ประจำเดือนรวมเช็คไม่ต้องคีย์!AB89</f>
        <v>10062885.4</v>
      </c>
      <c r="D50" s="366">
        <f>[4]ประจำเดือนรวมเช็คไม่ต้องคีย์!AB91</f>
        <v>116992142.2</v>
      </c>
      <c r="E50" s="367" t="str">
        <f>IF(D50&gt;B50,"+","-")</f>
        <v>+</v>
      </c>
      <c r="F50" s="366">
        <f>ABS(D50-B50)</f>
        <v>3992142.200000003</v>
      </c>
      <c r="G50" s="364"/>
      <c r="H50" s="54"/>
      <c r="I50" s="54"/>
      <c r="J50" s="54"/>
      <c r="K50" s="54"/>
      <c r="L50" s="54"/>
    </row>
    <row r="51" spans="1:12" ht="23.25" x14ac:dyDescent="0.5">
      <c r="A51" s="366" t="s">
        <v>58</v>
      </c>
      <c r="B51" s="366"/>
      <c r="C51" s="366"/>
      <c r="D51" s="366"/>
      <c r="E51" s="367"/>
      <c r="F51" s="366"/>
      <c r="G51" s="364"/>
      <c r="H51" s="54"/>
      <c r="I51" s="54"/>
      <c r="J51" s="54"/>
      <c r="K51" s="54"/>
      <c r="L51" s="54"/>
    </row>
    <row r="52" spans="1:12" ht="23.25" x14ac:dyDescent="0.5">
      <c r="A52" s="366" t="s">
        <v>59</v>
      </c>
      <c r="B52" s="366">
        <v>15000000</v>
      </c>
      <c r="C52" s="366">
        <f>[4]ประจำเดือนรวมเช็คไม่ต้องคีย์!AC89</f>
        <v>1623000</v>
      </c>
      <c r="D52" s="366">
        <f>[4]ประจำเดือนรวมเช็คไม่ต้องคีย์!AC91</f>
        <v>17056852</v>
      </c>
      <c r="E52" s="367" t="str">
        <f t="shared" ref="E52:E58" si="6">IF(D52&gt;B52,"+","-")</f>
        <v>+</v>
      </c>
      <c r="F52" s="366">
        <f t="shared" ref="F52:F58" si="7">ABS(D52-B52)</f>
        <v>2056852</v>
      </c>
      <c r="G52" s="364"/>
      <c r="H52" s="54"/>
      <c r="I52" s="54"/>
      <c r="J52" s="54"/>
      <c r="K52" s="54"/>
      <c r="L52" s="54"/>
    </row>
    <row r="53" spans="1:12" ht="23.25" x14ac:dyDescent="0.5">
      <c r="A53" s="366" t="s">
        <v>60</v>
      </c>
      <c r="B53" s="366"/>
      <c r="C53" s="366"/>
      <c r="D53" s="366"/>
      <c r="E53" s="367"/>
      <c r="F53" s="366"/>
      <c r="G53" s="364"/>
      <c r="H53" s="54"/>
      <c r="I53" s="54"/>
      <c r="J53" s="54"/>
      <c r="K53" s="54"/>
      <c r="L53" s="54"/>
    </row>
    <row r="54" spans="1:12" ht="23.25" x14ac:dyDescent="0.5">
      <c r="A54" s="366" t="s">
        <v>61</v>
      </c>
      <c r="B54" s="366">
        <v>200000</v>
      </c>
      <c r="C54" s="366">
        <f>[4]ประจำเดือนรวมเช็คไม่ต้องคีย์!AD89</f>
        <v>13085</v>
      </c>
      <c r="D54" s="366">
        <f>[4]ประจำเดือนรวมเช็คไม่ต้องคีย์!AD91</f>
        <v>222965</v>
      </c>
      <c r="E54" s="367" t="str">
        <f t="shared" si="6"/>
        <v>+</v>
      </c>
      <c r="F54" s="366">
        <f t="shared" si="7"/>
        <v>22965</v>
      </c>
      <c r="G54" s="364"/>
      <c r="H54" s="54"/>
      <c r="I54" s="54"/>
      <c r="J54" s="54"/>
      <c r="K54" s="54"/>
      <c r="L54" s="54"/>
    </row>
    <row r="55" spans="1:12" ht="23.25" x14ac:dyDescent="0.5">
      <c r="A55" s="366" t="s">
        <v>62</v>
      </c>
      <c r="B55" s="366">
        <v>800000</v>
      </c>
      <c r="C55" s="366">
        <f>[4]ประจำเดือนรวมเช็คไม่ต้องคีย์!AE89</f>
        <v>244000</v>
      </c>
      <c r="D55" s="366">
        <f>[4]ประจำเดือนรวมเช็คไม่ต้องคีย์!AE91</f>
        <v>1625800</v>
      </c>
      <c r="E55" s="367" t="str">
        <f t="shared" si="6"/>
        <v>+</v>
      </c>
      <c r="F55" s="366">
        <f t="shared" si="7"/>
        <v>825800</v>
      </c>
      <c r="G55" s="364"/>
      <c r="H55" s="54"/>
      <c r="I55" s="54"/>
      <c r="J55" s="54"/>
      <c r="K55" s="54"/>
      <c r="L55" s="54"/>
    </row>
    <row r="56" spans="1:12" ht="23.25" x14ac:dyDescent="0.5">
      <c r="A56" s="366" t="s">
        <v>63</v>
      </c>
      <c r="B56" s="366">
        <v>300000</v>
      </c>
      <c r="C56" s="366">
        <f>[4]ประจำเดือนรวมเช็คไม่ต้องคีย์!AF89</f>
        <v>21000</v>
      </c>
      <c r="D56" s="366">
        <f>[4]ประจำเดือนรวมเช็คไม่ต้องคีย์!AF91</f>
        <v>222000</v>
      </c>
      <c r="E56" s="367" t="str">
        <f t="shared" si="6"/>
        <v>-</v>
      </c>
      <c r="F56" s="366">
        <f t="shared" si="7"/>
        <v>78000</v>
      </c>
      <c r="G56" s="364"/>
      <c r="H56" s="54"/>
      <c r="I56" s="54"/>
      <c r="J56" s="54"/>
      <c r="K56" s="54"/>
      <c r="L56" s="54"/>
    </row>
    <row r="57" spans="1:12" ht="23.25" x14ac:dyDescent="0.5">
      <c r="A57" s="366" t="s">
        <v>64</v>
      </c>
      <c r="B57" s="366">
        <v>500000</v>
      </c>
      <c r="C57" s="366">
        <f>+[4]ประจำเดือนรวมเช็คไม่ต้องคีย์!AG89</f>
        <v>109000</v>
      </c>
      <c r="D57" s="366">
        <f>[4]ประจำเดือนรวมเช็คไม่ต้องคีย์!AG91</f>
        <v>764815</v>
      </c>
      <c r="E57" s="367" t="str">
        <f t="shared" si="6"/>
        <v>+</v>
      </c>
      <c r="F57" s="366">
        <f t="shared" si="7"/>
        <v>264815</v>
      </c>
      <c r="G57" s="364"/>
      <c r="H57" s="54"/>
      <c r="I57" s="54"/>
      <c r="J57" s="54"/>
      <c r="K57" s="54"/>
      <c r="L57" s="54"/>
    </row>
    <row r="58" spans="1:12" ht="23.25" x14ac:dyDescent="0.5">
      <c r="A58" s="366" t="s">
        <v>65</v>
      </c>
      <c r="B58" s="366">
        <v>7200000</v>
      </c>
      <c r="C58" s="366">
        <f>+[4]ประจำเดือนรวมเช็คไม่ต้องคีย์!AH89</f>
        <v>1201156</v>
      </c>
      <c r="D58" s="366">
        <f>[4]ประจำเดือนรวมเช็คไม่ต้องคีย์!AH91</f>
        <v>10114163</v>
      </c>
      <c r="E58" s="367" t="str">
        <f t="shared" si="6"/>
        <v>+</v>
      </c>
      <c r="F58" s="366">
        <f t="shared" si="7"/>
        <v>2914163</v>
      </c>
      <c r="G58" s="364"/>
      <c r="H58" s="54"/>
      <c r="I58" s="54"/>
      <c r="J58" s="54"/>
      <c r="K58" s="54"/>
      <c r="L58" s="54"/>
    </row>
    <row r="59" spans="1:12" ht="23.25" x14ac:dyDescent="0.5">
      <c r="A59" s="366" t="s">
        <v>66</v>
      </c>
      <c r="B59" s="366"/>
      <c r="C59" s="366"/>
      <c r="D59" s="366"/>
      <c r="E59" s="367"/>
      <c r="F59" s="366"/>
      <c r="G59" s="364"/>
      <c r="H59" s="54"/>
      <c r="I59" s="54"/>
      <c r="J59" s="54"/>
      <c r="K59" s="54"/>
      <c r="L59" s="54"/>
    </row>
    <row r="60" spans="1:12" ht="23.25" x14ac:dyDescent="0.5">
      <c r="A60" s="366" t="s">
        <v>67</v>
      </c>
      <c r="B60" s="373">
        <f>SUM(B50:B58)</f>
        <v>137000000</v>
      </c>
      <c r="C60" s="373">
        <f>SUM(C50:C58)</f>
        <v>13274126.4</v>
      </c>
      <c r="D60" s="373">
        <f>SUM(D50:D58)</f>
        <v>146998737.19999999</v>
      </c>
      <c r="E60" s="361" t="str">
        <f>IF(D60&gt;B60,"+","-")</f>
        <v>+</v>
      </c>
      <c r="F60" s="373">
        <f>ABS(D60-B60)</f>
        <v>9998737.1999999881</v>
      </c>
      <c r="G60" s="364"/>
      <c r="H60" s="54"/>
      <c r="I60" s="54"/>
      <c r="J60" s="54"/>
      <c r="K60" s="54"/>
      <c r="L60" s="54"/>
    </row>
    <row r="61" spans="1:12" ht="23.25" x14ac:dyDescent="0.5">
      <c r="A61" s="366" t="s">
        <v>68</v>
      </c>
      <c r="B61" s="366"/>
      <c r="C61" s="366"/>
      <c r="D61" s="366"/>
      <c r="E61" s="367"/>
      <c r="F61" s="366"/>
      <c r="G61" s="364"/>
      <c r="H61" s="54"/>
      <c r="I61" s="54"/>
      <c r="J61" s="54"/>
      <c r="K61" s="54"/>
      <c r="L61" s="54"/>
    </row>
    <row r="62" spans="1:12" ht="23.25" x14ac:dyDescent="0.5">
      <c r="A62" s="366" t="s">
        <v>69</v>
      </c>
      <c r="B62" s="366">
        <v>85000000</v>
      </c>
      <c r="C62" s="366">
        <f>[4]ประจำเดือนรวมเช็คไม่ต้องคีย์!AI89</f>
        <v>12683543.41</v>
      </c>
      <c r="D62" s="366">
        <f>[4]ประจำเดือนรวมเช็คไม่ต้องคีย์!AI91</f>
        <v>100948947.25</v>
      </c>
      <c r="E62" s="367" t="str">
        <f>IF(D62&gt;B62,"+","-")</f>
        <v>+</v>
      </c>
      <c r="F62" s="366">
        <f>ABS(D62-B62)</f>
        <v>15948947.25</v>
      </c>
      <c r="G62" s="364"/>
      <c r="H62" s="54"/>
      <c r="I62" s="54"/>
      <c r="J62" s="54"/>
      <c r="K62" s="54"/>
      <c r="L62" s="54"/>
    </row>
    <row r="63" spans="1:12" ht="23.25" x14ac:dyDescent="0.5">
      <c r="A63" s="366" t="s">
        <v>70</v>
      </c>
      <c r="B63" s="373">
        <f>B62</f>
        <v>85000000</v>
      </c>
      <c r="C63" s="373">
        <f>C62</f>
        <v>12683543.41</v>
      </c>
      <c r="D63" s="373">
        <f>D62</f>
        <v>100948947.25</v>
      </c>
      <c r="E63" s="361" t="str">
        <f t="shared" ref="E63:E80" si="8">IF(D63&gt;B63,"+","-")</f>
        <v>+</v>
      </c>
      <c r="F63" s="373">
        <f>ABS(D63-B63)</f>
        <v>15948947.25</v>
      </c>
      <c r="G63" s="364"/>
      <c r="H63" s="54"/>
      <c r="I63" s="54"/>
      <c r="J63" s="54"/>
      <c r="K63" s="54"/>
      <c r="L63" s="54"/>
    </row>
    <row r="64" spans="1:12" ht="23.25" x14ac:dyDescent="0.5">
      <c r="A64" s="366" t="s">
        <v>71</v>
      </c>
      <c r="B64" s="366"/>
      <c r="C64" s="366"/>
      <c r="D64" s="366"/>
      <c r="E64" s="367"/>
      <c r="F64" s="366"/>
      <c r="G64" s="364"/>
      <c r="H64" s="408"/>
      <c r="I64" s="408"/>
      <c r="J64" s="408"/>
      <c r="K64" s="408"/>
      <c r="L64" s="54"/>
    </row>
    <row r="65" spans="1:12" ht="23.25" x14ac:dyDescent="0.5">
      <c r="A65" s="366" t="s">
        <v>72</v>
      </c>
      <c r="B65" s="366">
        <v>0</v>
      </c>
      <c r="C65" s="366">
        <f>[4]ประจำเดือนรวมเช็คไม่ต้องคีย์!AJ89</f>
        <v>0</v>
      </c>
      <c r="D65" s="366">
        <f>[4]ประจำเดือนรวมเช็คไม่ต้องคีย์!AJ91</f>
        <v>0</v>
      </c>
      <c r="E65" s="367" t="str">
        <f t="shared" si="8"/>
        <v>-</v>
      </c>
      <c r="F65" s="366">
        <f t="shared" ref="F65:F80" si="9">ABS(D65-B65)</f>
        <v>0</v>
      </c>
      <c r="G65" s="364"/>
      <c r="H65" s="54"/>
      <c r="I65" s="54"/>
      <c r="J65" s="54"/>
      <c r="K65" s="54"/>
      <c r="L65" s="408"/>
    </row>
    <row r="66" spans="1:12" ht="23.25" x14ac:dyDescent="0.5">
      <c r="A66" s="366" t="s">
        <v>73</v>
      </c>
      <c r="B66" s="366">
        <v>10000000</v>
      </c>
      <c r="C66" s="366">
        <f>[4]ประจำเดือนรวมเช็คไม่ต้องคีย์!AK89</f>
        <v>1015931</v>
      </c>
      <c r="D66" s="366">
        <f>[4]ประจำเดือนรวมเช็คไม่ต้องคีย์!AK91</f>
        <v>12071707</v>
      </c>
      <c r="E66" s="367" t="str">
        <f t="shared" si="8"/>
        <v>+</v>
      </c>
      <c r="F66" s="366">
        <f t="shared" si="9"/>
        <v>2071707</v>
      </c>
      <c r="G66" s="364"/>
      <c r="H66" s="54"/>
      <c r="I66" s="54"/>
      <c r="J66" s="54"/>
      <c r="K66" s="54"/>
      <c r="L66" s="54"/>
    </row>
    <row r="67" spans="1:12" ht="23.25" x14ac:dyDescent="0.5">
      <c r="A67" s="366" t="s">
        <v>74</v>
      </c>
      <c r="B67" s="366">
        <v>500000</v>
      </c>
      <c r="C67" s="366">
        <f>[4]ประจำเดือนรวมเช็คไม่ต้องคีย์!AL89</f>
        <v>57275</v>
      </c>
      <c r="D67" s="366">
        <f>[4]ประจำเดือนรวมเช็คไม่ต้องคีย์!AL91</f>
        <v>500653</v>
      </c>
      <c r="E67" s="367" t="str">
        <f t="shared" si="8"/>
        <v>+</v>
      </c>
      <c r="F67" s="366">
        <f t="shared" si="9"/>
        <v>653</v>
      </c>
      <c r="G67" s="364"/>
      <c r="H67" s="54"/>
      <c r="I67" s="54"/>
      <c r="J67" s="54"/>
      <c r="K67" s="54"/>
      <c r="L67" s="54"/>
    </row>
    <row r="68" spans="1:12" ht="23.25" x14ac:dyDescent="0.5">
      <c r="A68" s="366" t="s">
        <v>75</v>
      </c>
      <c r="B68" s="366">
        <v>1050000</v>
      </c>
      <c r="C68" s="366">
        <f>[4]ประจำเดือนรวมเช็คไม่ต้องคีย์!AM89</f>
        <v>90760</v>
      </c>
      <c r="D68" s="366">
        <f>[4]ประจำเดือนรวมเช็คไม่ต้องคีย์!AM91</f>
        <v>847490</v>
      </c>
      <c r="E68" s="367" t="str">
        <f t="shared" si="8"/>
        <v>-</v>
      </c>
      <c r="F68" s="366">
        <f t="shared" si="9"/>
        <v>202510</v>
      </c>
      <c r="G68" s="364"/>
      <c r="H68" s="54"/>
      <c r="I68" s="54"/>
      <c r="J68" s="54"/>
      <c r="K68" s="54"/>
      <c r="L68" s="54"/>
    </row>
    <row r="69" spans="1:12" ht="23.25" x14ac:dyDescent="0.5">
      <c r="A69" s="366" t="s">
        <v>76</v>
      </c>
      <c r="B69" s="366">
        <v>10000000</v>
      </c>
      <c r="C69" s="366">
        <f>[4]ประจำเดือนรวมเช็คไม่ต้องคีย์!AN89</f>
        <v>295683</v>
      </c>
      <c r="D69" s="366">
        <f>[4]ประจำเดือนรวมเช็คไม่ต้องคีย์!AN91</f>
        <v>3704427</v>
      </c>
      <c r="E69" s="367" t="str">
        <f t="shared" si="8"/>
        <v>-</v>
      </c>
      <c r="F69" s="366">
        <f t="shared" si="9"/>
        <v>6295573</v>
      </c>
      <c r="G69" s="364"/>
      <c r="H69" s="408"/>
      <c r="I69" s="408"/>
      <c r="J69" s="408"/>
      <c r="K69" s="408"/>
      <c r="L69" s="54"/>
    </row>
    <row r="70" spans="1:12" ht="23.25" x14ac:dyDescent="0.5">
      <c r="A70" s="366" t="s">
        <v>77</v>
      </c>
      <c r="B70" s="366">
        <v>4700000</v>
      </c>
      <c r="C70" s="366">
        <f>[4]ประจำเดือนรวมเช็คไม่ต้องคีย์!AO89</f>
        <v>275080</v>
      </c>
      <c r="D70" s="366">
        <f>[4]ประจำเดือนรวมเช็คไม่ต้องคีย์!AO91</f>
        <v>3274240</v>
      </c>
      <c r="E70" s="367" t="str">
        <f t="shared" si="8"/>
        <v>-</v>
      </c>
      <c r="F70" s="366">
        <f t="shared" si="9"/>
        <v>1425760</v>
      </c>
      <c r="G70" s="364"/>
      <c r="H70" s="54"/>
      <c r="I70" s="54"/>
      <c r="J70" s="54"/>
      <c r="K70" s="54"/>
      <c r="L70" s="408"/>
    </row>
    <row r="71" spans="1:12" ht="23.25" x14ac:dyDescent="0.5">
      <c r="A71" s="366" t="s">
        <v>78</v>
      </c>
      <c r="B71" s="366">
        <v>130000</v>
      </c>
      <c r="C71" s="366">
        <f>[4]ประจำเดือนรวมเช็คไม่ต้องคีย์!AP89</f>
        <v>5400</v>
      </c>
      <c r="D71" s="366">
        <f>[4]ประจำเดือนรวมเช็คไม่ต้องคีย์!AP91</f>
        <v>43660</v>
      </c>
      <c r="E71" s="367" t="str">
        <f t="shared" si="8"/>
        <v>-</v>
      </c>
      <c r="F71" s="366">
        <f t="shared" si="9"/>
        <v>86340</v>
      </c>
      <c r="G71" s="364"/>
      <c r="H71" s="54"/>
      <c r="I71" s="54"/>
      <c r="J71" s="54"/>
      <c r="K71" s="54"/>
      <c r="L71" s="54"/>
    </row>
    <row r="72" spans="1:12" ht="23.25" x14ac:dyDescent="0.5">
      <c r="A72" s="366" t="s">
        <v>79</v>
      </c>
      <c r="B72" s="366">
        <v>5200000</v>
      </c>
      <c r="C72" s="366">
        <f>[4]ประจำเดือนรวมเช็คไม่ต้องคีย์!AQ89</f>
        <v>951000</v>
      </c>
      <c r="D72" s="366">
        <f>[4]ประจำเดือนรวมเช็คไม่ต้องคีย์!AQ91</f>
        <v>5990570</v>
      </c>
      <c r="E72" s="367" t="str">
        <f t="shared" si="8"/>
        <v>+</v>
      </c>
      <c r="F72" s="366">
        <f t="shared" si="9"/>
        <v>790570</v>
      </c>
      <c r="G72" s="364"/>
      <c r="H72" s="54"/>
      <c r="I72" s="54"/>
      <c r="J72" s="54"/>
      <c r="K72" s="54"/>
      <c r="L72" s="54"/>
    </row>
    <row r="73" spans="1:12" ht="23.25" x14ac:dyDescent="0.5">
      <c r="A73" s="366" t="s">
        <v>80</v>
      </c>
      <c r="B73" s="366">
        <v>13800000</v>
      </c>
      <c r="C73" s="366">
        <f>[4]ประจำเดือนรวมเช็คไม่ต้องคีย์!AR89</f>
        <v>1007930</v>
      </c>
      <c r="D73" s="366">
        <f>[4]ประจำเดือนรวมเช็คไม่ต้องคีย์!AR91</f>
        <v>11901105</v>
      </c>
      <c r="E73" s="367" t="str">
        <f t="shared" si="8"/>
        <v>-</v>
      </c>
      <c r="F73" s="366">
        <f t="shared" si="9"/>
        <v>1898895</v>
      </c>
      <c r="G73" s="364"/>
      <c r="H73" s="54"/>
      <c r="I73" s="54"/>
      <c r="J73" s="54"/>
      <c r="K73" s="54"/>
      <c r="L73" s="54"/>
    </row>
    <row r="74" spans="1:12" ht="23.25" x14ac:dyDescent="0.5">
      <c r="A74" s="366" t="s">
        <v>81</v>
      </c>
      <c r="B74" s="366">
        <v>50000</v>
      </c>
      <c r="C74" s="366">
        <f>[4]ประจำเดือนรวมเช็คไม่ต้องคีย์!AS89</f>
        <v>0</v>
      </c>
      <c r="D74" s="366">
        <f>[4]ประจำเดือนรวมเช็คไม่ต้องคีย์!AS91</f>
        <v>9280</v>
      </c>
      <c r="E74" s="367" t="str">
        <f t="shared" si="8"/>
        <v>-</v>
      </c>
      <c r="F74" s="366">
        <f t="shared" si="9"/>
        <v>40720</v>
      </c>
      <c r="G74" s="364"/>
      <c r="H74" s="408"/>
      <c r="I74" s="408"/>
      <c r="J74" s="408"/>
      <c r="K74" s="408"/>
      <c r="L74" s="54"/>
    </row>
    <row r="75" spans="1:12" ht="23.25" x14ac:dyDescent="0.5">
      <c r="A75" s="366" t="s">
        <v>82</v>
      </c>
      <c r="B75" s="366">
        <v>15500000</v>
      </c>
      <c r="C75" s="366">
        <f>[4]ประจำเดือนรวมเช็คไม่ต้องคีย์!AT89</f>
        <v>520845</v>
      </c>
      <c r="D75" s="366">
        <f>[4]ประจำเดือนรวมเช็คไม่ต้องคีย์!AT91</f>
        <v>8100863</v>
      </c>
      <c r="E75" s="367" t="str">
        <f t="shared" si="8"/>
        <v>-</v>
      </c>
      <c r="F75" s="366">
        <f t="shared" si="9"/>
        <v>7399137</v>
      </c>
      <c r="G75" s="364"/>
      <c r="H75" s="54"/>
      <c r="I75" s="54"/>
      <c r="J75" s="54"/>
      <c r="K75" s="54"/>
      <c r="L75" s="408"/>
    </row>
    <row r="76" spans="1:12" ht="23.25" x14ac:dyDescent="0.5">
      <c r="A76" s="366" t="s">
        <v>83</v>
      </c>
      <c r="B76" s="366">
        <v>30000</v>
      </c>
      <c r="C76" s="366">
        <f>[4]ประจำเดือนรวมเช็คไม่ต้องคีย์!AU89</f>
        <v>8900</v>
      </c>
      <c r="D76" s="366">
        <f>[4]ประจำเดือนรวมเช็คไม่ต้องคีย์!AU91</f>
        <v>84475</v>
      </c>
      <c r="E76" s="367" t="str">
        <f t="shared" si="8"/>
        <v>+</v>
      </c>
      <c r="F76" s="366">
        <f t="shared" si="9"/>
        <v>54475</v>
      </c>
      <c r="G76" s="364"/>
      <c r="H76" s="54"/>
      <c r="I76" s="54"/>
      <c r="J76" s="54"/>
      <c r="K76" s="54"/>
      <c r="L76" s="54"/>
    </row>
    <row r="77" spans="1:12" ht="23.25" x14ac:dyDescent="0.5">
      <c r="A77" s="366" t="s">
        <v>84</v>
      </c>
      <c r="B77" s="366">
        <v>0</v>
      </c>
      <c r="C77" s="366">
        <f>[4]ประจำเดือนรวมเช็คไม่ต้องคีย์!AV89</f>
        <v>0</v>
      </c>
      <c r="D77" s="366">
        <f>[4]ประจำเดือนรวมเช็คไม่ต้องคีย์!AV91</f>
        <v>0</v>
      </c>
      <c r="E77" s="367" t="str">
        <f t="shared" si="8"/>
        <v>-</v>
      </c>
      <c r="F77" s="366">
        <f t="shared" si="9"/>
        <v>0</v>
      </c>
      <c r="G77" s="364"/>
      <c r="H77" s="54"/>
      <c r="I77" s="54"/>
      <c r="J77" s="54"/>
      <c r="K77" s="54"/>
      <c r="L77" s="54"/>
    </row>
    <row r="78" spans="1:12" ht="23.25" x14ac:dyDescent="0.5">
      <c r="A78" s="366" t="s">
        <v>85</v>
      </c>
      <c r="B78" s="366">
        <v>0</v>
      </c>
      <c r="C78" s="366">
        <f>[4]ประจำเดือนรวมเช็คไม่ต้องคีย์!AW89</f>
        <v>0</v>
      </c>
      <c r="D78" s="366">
        <f>[4]ประจำเดือนรวมเช็คไม่ต้องคีย์!AW91</f>
        <v>0</v>
      </c>
      <c r="E78" s="367" t="str">
        <f>IF(D78&gt;B78,"+","-")</f>
        <v>-</v>
      </c>
      <c r="F78" s="366">
        <f>ABS(D78-B78)</f>
        <v>0</v>
      </c>
      <c r="G78" s="364"/>
      <c r="H78" s="54"/>
      <c r="I78" s="54"/>
      <c r="J78" s="54"/>
      <c r="K78" s="54"/>
      <c r="L78" s="54"/>
    </row>
    <row r="79" spans="1:12" ht="23.25" x14ac:dyDescent="0.5">
      <c r="A79" s="366" t="s">
        <v>86</v>
      </c>
      <c r="B79" s="366">
        <v>40000</v>
      </c>
      <c r="C79" s="366">
        <f>+[4]ประจำเดือนรวมเช็คไม่ต้องคีย์!AX89</f>
        <v>9215</v>
      </c>
      <c r="D79" s="366">
        <f>[4]ประจำเดือนรวมเช็คไม่ต้องคีย์!AX91</f>
        <v>113915</v>
      </c>
      <c r="E79" s="367" t="str">
        <f t="shared" si="8"/>
        <v>+</v>
      </c>
      <c r="F79" s="366">
        <f t="shared" si="9"/>
        <v>73915</v>
      </c>
      <c r="G79" s="364"/>
      <c r="H79" s="54"/>
      <c r="I79" s="54"/>
      <c r="J79" s="54"/>
      <c r="K79" s="54"/>
      <c r="L79" s="54"/>
    </row>
    <row r="80" spans="1:12" ht="23.25" x14ac:dyDescent="0.5">
      <c r="A80" s="366" t="s">
        <v>87</v>
      </c>
      <c r="B80" s="373">
        <f>SUM(B65:B79)</f>
        <v>61000000</v>
      </c>
      <c r="C80" s="373">
        <f>SUM(C65:C79)</f>
        <v>4238019</v>
      </c>
      <c r="D80" s="373">
        <f>SUM(D65:D79)</f>
        <v>46642385</v>
      </c>
      <c r="E80" s="361" t="str">
        <f t="shared" si="8"/>
        <v>-</v>
      </c>
      <c r="F80" s="373">
        <f t="shared" si="9"/>
        <v>14357615</v>
      </c>
      <c r="G80" s="364"/>
      <c r="H80" s="54"/>
      <c r="I80" s="54"/>
      <c r="J80" s="54"/>
      <c r="K80" s="54"/>
      <c r="L80" s="54"/>
    </row>
    <row r="81" spans="1:12" ht="23.25" x14ac:dyDescent="0.5">
      <c r="A81" s="400" t="s">
        <v>88</v>
      </c>
      <c r="B81" s="371">
        <f>+B80+B63+B60+B48</f>
        <v>1900000000</v>
      </c>
      <c r="C81" s="371">
        <f>C80+C63+C60+C48</f>
        <v>100237708.49000001</v>
      </c>
      <c r="D81" s="371">
        <f>D80+D63+D60+D48</f>
        <v>1138099837.04</v>
      </c>
      <c r="E81" s="383" t="str">
        <f>IF(D81&gt;B81,"+","-")</f>
        <v>-</v>
      </c>
      <c r="F81" s="371">
        <f>ABS(D81-B81)</f>
        <v>761900162.96000004</v>
      </c>
      <c r="G81" s="364"/>
      <c r="H81" s="54"/>
      <c r="I81" s="54"/>
      <c r="J81" s="54"/>
      <c r="K81" s="54"/>
      <c r="L81" s="54"/>
    </row>
    <row r="82" spans="1:12" ht="23.25" x14ac:dyDescent="0.5">
      <c r="A82" s="385"/>
      <c r="B82" s="380"/>
      <c r="C82" s="380"/>
      <c r="D82" s="380"/>
      <c r="E82" s="385"/>
      <c r="F82" s="380"/>
      <c r="G82" s="364"/>
      <c r="H82" s="54"/>
      <c r="I82" s="54"/>
      <c r="J82" s="54"/>
      <c r="K82" s="54"/>
      <c r="L82" s="54"/>
    </row>
    <row r="83" spans="1:12" ht="23.25" x14ac:dyDescent="0.5">
      <c r="A83" s="385"/>
      <c r="B83" s="380"/>
      <c r="C83" s="380"/>
      <c r="D83" s="380"/>
      <c r="E83" s="385"/>
      <c r="F83" s="380"/>
      <c r="G83" s="364"/>
      <c r="H83" s="54"/>
      <c r="I83" s="54"/>
      <c r="J83" s="54"/>
      <c r="K83" s="54"/>
      <c r="L83" s="54"/>
    </row>
    <row r="84" spans="1:12" ht="23.25" x14ac:dyDescent="0.5">
      <c r="A84" s="385"/>
      <c r="B84" s="380"/>
      <c r="C84" s="380"/>
      <c r="D84" s="380"/>
      <c r="E84" s="385"/>
      <c r="F84" s="380"/>
      <c r="G84" s="364"/>
      <c r="H84" s="54"/>
      <c r="I84" s="54"/>
      <c r="J84" s="54"/>
      <c r="K84" s="54"/>
      <c r="L84" s="54"/>
    </row>
    <row r="85" spans="1:12" ht="23.25" x14ac:dyDescent="0.5">
      <c r="A85" s="385"/>
      <c r="B85" s="380"/>
      <c r="C85" s="380"/>
      <c r="D85" s="380"/>
      <c r="E85" s="385"/>
      <c r="F85" s="380"/>
      <c r="G85" s="364"/>
      <c r="H85" s="54"/>
      <c r="I85" s="54"/>
      <c r="J85" s="54"/>
      <c r="K85" s="54"/>
      <c r="L85" s="54"/>
    </row>
    <row r="86" spans="1:12" ht="23.25" x14ac:dyDescent="0.45">
      <c r="A86" s="56" t="s">
        <v>89</v>
      </c>
      <c r="B86" s="56"/>
      <c r="C86" s="56"/>
      <c r="D86" s="56"/>
      <c r="E86" s="56"/>
      <c r="F86" s="56"/>
      <c r="G86" s="364"/>
      <c r="H86" s="54"/>
      <c r="I86" s="54"/>
      <c r="J86" s="54"/>
      <c r="K86" s="54"/>
      <c r="L86" s="54"/>
    </row>
    <row r="87" spans="1:12" ht="23.25" x14ac:dyDescent="0.45">
      <c r="A87" s="56"/>
      <c r="B87" s="56"/>
      <c r="C87" s="56"/>
      <c r="D87" s="56"/>
      <c r="E87" s="56"/>
      <c r="F87" s="56"/>
      <c r="G87" s="364"/>
      <c r="H87" s="54"/>
      <c r="I87" s="54"/>
      <c r="J87" s="54"/>
      <c r="K87" s="54"/>
      <c r="L87" s="54"/>
    </row>
    <row r="88" spans="1:12" ht="23.25" x14ac:dyDescent="0.5">
      <c r="A88" s="403" t="s">
        <v>2</v>
      </c>
      <c r="B88" s="403" t="s">
        <v>3</v>
      </c>
      <c r="C88" s="403" t="s">
        <v>4</v>
      </c>
      <c r="D88" s="403" t="s">
        <v>5</v>
      </c>
      <c r="E88" s="403" t="s">
        <v>6</v>
      </c>
      <c r="F88" s="403" t="s">
        <v>7</v>
      </c>
      <c r="G88" s="364"/>
      <c r="H88" s="54"/>
      <c r="I88" s="54"/>
      <c r="J88" s="54"/>
      <c r="K88" s="54"/>
      <c r="L88" s="54"/>
    </row>
    <row r="89" spans="1:12" ht="23.25" x14ac:dyDescent="0.5">
      <c r="A89" s="406"/>
      <c r="B89" s="406" t="str">
        <f>+B44</f>
        <v>ปี 2562</v>
      </c>
      <c r="C89" s="406"/>
      <c r="D89" s="406"/>
      <c r="E89" s="406" t="s">
        <v>9</v>
      </c>
      <c r="F89" s="406" t="s">
        <v>52</v>
      </c>
      <c r="G89" s="364"/>
      <c r="H89" s="54"/>
      <c r="I89" s="54"/>
      <c r="J89" s="54"/>
      <c r="K89" s="54"/>
      <c r="L89" s="54"/>
    </row>
    <row r="90" spans="1:12" ht="23.25" x14ac:dyDescent="0.5">
      <c r="A90" s="415" t="s">
        <v>90</v>
      </c>
      <c r="B90" s="362"/>
      <c r="C90" s="362"/>
      <c r="D90" s="362"/>
      <c r="E90" s="363"/>
      <c r="F90" s="362"/>
      <c r="G90" s="364"/>
      <c r="H90" s="54"/>
      <c r="I90" s="54"/>
      <c r="J90" s="54"/>
      <c r="K90" s="54"/>
      <c r="L90" s="54"/>
    </row>
    <row r="91" spans="1:12" ht="23.25" x14ac:dyDescent="0.5">
      <c r="A91" s="409" t="s">
        <v>91</v>
      </c>
      <c r="B91" s="366">
        <v>324000000</v>
      </c>
      <c r="C91" s="366">
        <f>[4]ประจำเดือนรวมเช็คไม่ต้องคีย์!AZ89</f>
        <v>10451447.869999999</v>
      </c>
      <c r="D91" s="366">
        <f>[4]ประจำเดือนรวมเช็คไม่ต้องคีย์!AZ91</f>
        <v>256102196.77000001</v>
      </c>
      <c r="E91" s="367" t="str">
        <f>IF(D91&gt;B91,"+","-")</f>
        <v>-</v>
      </c>
      <c r="F91" s="366">
        <f>ABS(D91-B91)</f>
        <v>67897803.229999989</v>
      </c>
      <c r="G91" s="364"/>
      <c r="H91" s="408"/>
      <c r="I91" s="408"/>
      <c r="J91" s="408"/>
      <c r="K91" s="408"/>
      <c r="L91" s="54"/>
    </row>
    <row r="92" spans="1:12" ht="23.25" x14ac:dyDescent="0.5">
      <c r="A92" s="409" t="s">
        <v>92</v>
      </c>
      <c r="B92" s="366">
        <v>18965000</v>
      </c>
      <c r="C92" s="366">
        <f>[4]ประจำเดือนรวมเช็คไม่ต้องคีย์!BA89</f>
        <v>36480</v>
      </c>
      <c r="D92" s="366">
        <f>[4]ประจำเดือนรวมเช็คไม่ต้องคีย์!BA91</f>
        <v>15843360</v>
      </c>
      <c r="E92" s="367" t="str">
        <f>IF(D92&gt;B92,"+","-")</f>
        <v>-</v>
      </c>
      <c r="F92" s="366">
        <f>ABS(D92-B92)</f>
        <v>3121640</v>
      </c>
      <c r="G92" s="364"/>
      <c r="H92" s="54"/>
      <c r="I92" s="54"/>
      <c r="J92" s="54"/>
      <c r="K92" s="54"/>
      <c r="L92" s="408"/>
    </row>
    <row r="93" spans="1:12" ht="23.25" x14ac:dyDescent="0.5">
      <c r="A93" s="409" t="s">
        <v>93</v>
      </c>
      <c r="B93" s="366">
        <v>557000000</v>
      </c>
      <c r="C93" s="366">
        <f>[4]ประจำเดือนรวมเช็คไม่ต้องคีย์!BB89</f>
        <v>133047532.26000001</v>
      </c>
      <c r="D93" s="366">
        <f>[4]ประจำเดือนรวมเช็คไม่ต้องคีย์!BB91</f>
        <v>830284129.69999993</v>
      </c>
      <c r="E93" s="367" t="str">
        <f>IF(D93&gt;B93,"+","-")</f>
        <v>+</v>
      </c>
      <c r="F93" s="366">
        <f>ABS(D93-B93)</f>
        <v>273284129.69999993</v>
      </c>
      <c r="G93" s="364"/>
      <c r="H93" s="54"/>
      <c r="I93" s="54"/>
      <c r="J93" s="54"/>
      <c r="K93" s="54"/>
      <c r="L93" s="54"/>
    </row>
    <row r="94" spans="1:12" ht="23.25" x14ac:dyDescent="0.5">
      <c r="A94" s="409" t="s">
        <v>94</v>
      </c>
      <c r="B94" s="366">
        <v>35000</v>
      </c>
      <c r="C94" s="366">
        <f>[4]ประจำเดือนรวมเช็คไม่ต้องคีย์!BC89</f>
        <v>0</v>
      </c>
      <c r="D94" s="366">
        <f>[4]ประจำเดือนรวมเช็คไม่ต้องคีย์!BC91</f>
        <v>0</v>
      </c>
      <c r="E94" s="367" t="str">
        <f>IF(D94&gt;B94,"+","-")</f>
        <v>-</v>
      </c>
      <c r="F94" s="366">
        <f>ABS(D94-B94)</f>
        <v>35000</v>
      </c>
      <c r="G94" s="364"/>
      <c r="H94" s="54"/>
      <c r="I94" s="54"/>
      <c r="J94" s="54"/>
      <c r="K94" s="54"/>
      <c r="L94" s="54"/>
    </row>
    <row r="95" spans="1:12" ht="23.25" x14ac:dyDescent="0.5">
      <c r="A95" s="416" t="s">
        <v>95</v>
      </c>
      <c r="B95" s="373">
        <f>SUM(B91:B94)</f>
        <v>900000000</v>
      </c>
      <c r="C95" s="373">
        <f>SUM(C91:C94)</f>
        <v>143535460.13</v>
      </c>
      <c r="D95" s="373">
        <f>SUM(D91:D94)</f>
        <v>1102229686.4699998</v>
      </c>
      <c r="E95" s="361" t="str">
        <f>IF(D95&gt;B95,"+","-")</f>
        <v>+</v>
      </c>
      <c r="F95" s="373">
        <f>ABS(D95-B95)</f>
        <v>202229686.46999979</v>
      </c>
      <c r="G95" s="364"/>
      <c r="H95" s="54"/>
      <c r="I95" s="54"/>
      <c r="J95" s="54"/>
      <c r="K95" s="54"/>
      <c r="L95" s="54"/>
    </row>
    <row r="96" spans="1:12" ht="23.25" x14ac:dyDescent="0.5">
      <c r="A96" s="409" t="s">
        <v>96</v>
      </c>
      <c r="B96" s="389"/>
      <c r="C96" s="389"/>
      <c r="D96" s="389"/>
      <c r="E96" s="390"/>
      <c r="F96" s="389"/>
      <c r="G96" s="364"/>
      <c r="H96" s="54"/>
      <c r="I96" s="54"/>
      <c r="J96" s="54"/>
      <c r="K96" s="54"/>
      <c r="L96" s="54"/>
    </row>
    <row r="97" spans="1:12" ht="23.25" x14ac:dyDescent="0.5">
      <c r="A97" s="409" t="s">
        <v>97</v>
      </c>
      <c r="B97" s="366"/>
      <c r="C97" s="366"/>
      <c r="D97" s="366"/>
      <c r="E97" s="367"/>
      <c r="F97" s="366"/>
      <c r="G97" s="364"/>
      <c r="H97" s="54"/>
      <c r="I97" s="54"/>
      <c r="J97" s="54"/>
      <c r="K97" s="54"/>
      <c r="L97" s="54"/>
    </row>
    <row r="98" spans="1:12" ht="23.25" x14ac:dyDescent="0.5">
      <c r="A98" s="409" t="s">
        <v>98</v>
      </c>
      <c r="B98" s="366">
        <v>59200000</v>
      </c>
      <c r="C98" s="366">
        <f>[4]ประจำเดือนรวมเช็คไม่ต้องคีย์!BE89</f>
        <v>41809382.460000001</v>
      </c>
      <c r="D98" s="366">
        <f>[4]ประจำเดือนรวมเช็คไม่ต้องคีย์!BE91</f>
        <v>41809382.460000001</v>
      </c>
      <c r="E98" s="367" t="str">
        <f>IF(D98&gt;B98,"+","-")</f>
        <v>-</v>
      </c>
      <c r="F98" s="366">
        <f>ABS(D98-B98)</f>
        <v>17390617.539999999</v>
      </c>
      <c r="G98" s="364"/>
      <c r="H98" s="54"/>
      <c r="I98" s="54"/>
      <c r="J98" s="54"/>
      <c r="K98" s="54"/>
      <c r="L98" s="54"/>
    </row>
    <row r="99" spans="1:12" ht="23.25" x14ac:dyDescent="0.5">
      <c r="A99" s="409" t="s">
        <v>99</v>
      </c>
      <c r="B99" s="366">
        <v>800000</v>
      </c>
      <c r="C99" s="366">
        <f>[4]ประจำเดือนรวมเช็คไม่ต้องคีย์!BF89</f>
        <v>0</v>
      </c>
      <c r="D99" s="366">
        <f>[4]ประจำเดือนรวมเช็คไม่ต้องคีย์!BF91</f>
        <v>0</v>
      </c>
      <c r="E99" s="367" t="str">
        <f>IF(D99&gt;B99,"+","-")</f>
        <v>-</v>
      </c>
      <c r="F99" s="366">
        <f>ABS(D99-B99)</f>
        <v>800000</v>
      </c>
      <c r="G99" s="364"/>
      <c r="H99" s="54"/>
      <c r="I99" s="54"/>
      <c r="J99" s="54"/>
      <c r="K99" s="54"/>
      <c r="L99" s="54"/>
    </row>
    <row r="100" spans="1:12" ht="23.25" x14ac:dyDescent="0.5">
      <c r="A100" s="416" t="s">
        <v>100</v>
      </c>
      <c r="B100" s="362"/>
      <c r="C100" s="362"/>
      <c r="D100" s="362"/>
      <c r="E100" s="363"/>
      <c r="F100" s="362"/>
      <c r="G100" s="364"/>
      <c r="H100" s="54"/>
      <c r="I100" s="417"/>
      <c r="J100" s="54"/>
      <c r="K100" s="54"/>
      <c r="L100" s="54"/>
    </row>
    <row r="101" spans="1:12" ht="23.25" x14ac:dyDescent="0.5">
      <c r="A101" s="416" t="s">
        <v>101</v>
      </c>
      <c r="B101" s="371">
        <f>SUM(B98:B99)</f>
        <v>60000000</v>
      </c>
      <c r="C101" s="366">
        <f>SUM(C98:C99)</f>
        <v>41809382.460000001</v>
      </c>
      <c r="D101" s="371">
        <f>SUM(D98:D99)</f>
        <v>41809382.460000001</v>
      </c>
      <c r="E101" s="383" t="str">
        <f>IF(D101&gt;B101,"+","-")</f>
        <v>-</v>
      </c>
      <c r="F101" s="371">
        <f>SUM(F98:F99)</f>
        <v>18190617.539999999</v>
      </c>
      <c r="G101" s="364"/>
      <c r="H101" s="54"/>
      <c r="I101" s="54"/>
      <c r="J101" s="54"/>
      <c r="K101" s="54"/>
      <c r="L101" s="54"/>
    </row>
    <row r="102" spans="1:12" ht="23.25" x14ac:dyDescent="0.5">
      <c r="A102" s="409" t="s">
        <v>102</v>
      </c>
      <c r="B102" s="362"/>
      <c r="C102" s="362"/>
      <c r="D102" s="362"/>
      <c r="E102" s="363"/>
      <c r="F102" s="362"/>
      <c r="G102" s="364"/>
      <c r="H102" s="54"/>
      <c r="I102" s="54"/>
      <c r="J102" s="54"/>
      <c r="K102" s="54"/>
      <c r="L102" s="54"/>
    </row>
    <row r="103" spans="1:12" ht="23.25" x14ac:dyDescent="0.5">
      <c r="A103" s="409" t="s">
        <v>103</v>
      </c>
      <c r="B103" s="366">
        <v>350000000</v>
      </c>
      <c r="C103" s="366">
        <f>[4]ประจำเดือนรวมเช็คไม่ต้องคีย์!BH89</f>
        <v>7444900.3300000001</v>
      </c>
      <c r="D103" s="366">
        <f>[4]ประจำเดือนรวมเช็คไม่ต้องคีย์!BH91</f>
        <v>136839887.93000001</v>
      </c>
      <c r="E103" s="367" t="str">
        <f>IF(D103&gt;B103,"+","-")</f>
        <v>-</v>
      </c>
      <c r="F103" s="366">
        <f>ABS(D103-B103)</f>
        <v>213160112.06999999</v>
      </c>
      <c r="G103" s="364"/>
      <c r="H103" s="54"/>
      <c r="I103" s="54"/>
      <c r="J103" s="54"/>
      <c r="K103" s="54"/>
      <c r="L103" s="54"/>
    </row>
    <row r="104" spans="1:12" ht="23.25" x14ac:dyDescent="0.5">
      <c r="A104" s="409" t="s">
        <v>104</v>
      </c>
      <c r="B104" s="366">
        <v>50000000</v>
      </c>
      <c r="C104" s="366">
        <f>[4]ประจำเดือนรวมเช็คไม่ต้องคีย์!BI89</f>
        <v>797200</v>
      </c>
      <c r="D104" s="366">
        <f>[4]ประจำเดือนรวมเช็คไม่ต้องคีย์!BI91</f>
        <v>9728150</v>
      </c>
      <c r="E104" s="367" t="str">
        <f>IF(D104&gt;B104,"+","-")</f>
        <v>-</v>
      </c>
      <c r="F104" s="366">
        <f>ABS(D104-B104)</f>
        <v>40271850</v>
      </c>
      <c r="G104" s="364"/>
      <c r="H104" s="54"/>
      <c r="I104" s="54"/>
      <c r="J104" s="54"/>
      <c r="K104" s="54"/>
      <c r="L104" s="54"/>
    </row>
    <row r="105" spans="1:12" ht="23.25" x14ac:dyDescent="0.5">
      <c r="A105" s="409" t="s">
        <v>105</v>
      </c>
      <c r="B105" s="366">
        <v>900000000</v>
      </c>
      <c r="C105" s="366">
        <f>SUM([4]ประจำเดือนรวมเช็คไม่ต้องคีย์!BJ89:BR89)</f>
        <v>87585800.900000006</v>
      </c>
      <c r="D105" s="366">
        <f>SUM([4]ประจำเดือนรวมเช็คไม่ต้องคีย์!BJ91:BR91)</f>
        <v>944577593.16999996</v>
      </c>
      <c r="E105" s="367" t="str">
        <f>IF(D105&gt;B105,"+","-")</f>
        <v>+</v>
      </c>
      <c r="F105" s="366">
        <f>ABS(D105-B105)</f>
        <v>44577593.169999957</v>
      </c>
      <c r="G105" s="364"/>
      <c r="H105" s="54"/>
      <c r="I105" s="54"/>
      <c r="J105" s="54"/>
      <c r="K105" s="54"/>
      <c r="L105" s="54"/>
    </row>
    <row r="106" spans="1:12" ht="23.25" x14ac:dyDescent="0.5">
      <c r="A106" s="418" t="s">
        <v>106</v>
      </c>
      <c r="B106" s="373">
        <f>SUM(B103:B105)</f>
        <v>1300000000</v>
      </c>
      <c r="C106" s="373">
        <f>SUM(C103:C105)</f>
        <v>95827901.230000004</v>
      </c>
      <c r="D106" s="373">
        <f>SUM(D103:D105)</f>
        <v>1091145631.0999999</v>
      </c>
      <c r="E106" s="361" t="str">
        <f>IF(D106&gt;B106,"+","-")</f>
        <v>-</v>
      </c>
      <c r="F106" s="373">
        <f>ABS(D106-B106)</f>
        <v>208854368.9000001</v>
      </c>
      <c r="G106" s="364"/>
      <c r="H106" s="54"/>
      <c r="I106" s="54"/>
      <c r="J106" s="54"/>
      <c r="K106" s="54"/>
      <c r="L106" s="54"/>
    </row>
    <row r="107" spans="1:12" ht="23.25" x14ac:dyDescent="0.5">
      <c r="A107" s="419" t="s">
        <v>107</v>
      </c>
      <c r="B107" s="373">
        <f>+B28+B81+B95+B101+B106</f>
        <v>80000000000</v>
      </c>
      <c r="C107" s="373">
        <f>+C28+C81+C95+C101+C106</f>
        <v>5377724876.5999994</v>
      </c>
      <c r="D107" s="373">
        <f>+D28+D81+D95+D101+D106</f>
        <v>83237481490.200012</v>
      </c>
      <c r="E107" s="361" t="str">
        <f>IF(D107&gt;B107,"+","-")</f>
        <v>+</v>
      </c>
      <c r="F107" s="373">
        <f>ABS(D107-B107)</f>
        <v>3237481490.2000122</v>
      </c>
      <c r="G107" s="364"/>
      <c r="H107" s="54"/>
      <c r="I107" s="54"/>
      <c r="J107" s="54"/>
      <c r="K107" s="54"/>
      <c r="L107" s="54"/>
    </row>
    <row r="108" spans="1:12" ht="23.25" x14ac:dyDescent="0.5">
      <c r="A108" s="415" t="s">
        <v>108</v>
      </c>
      <c r="B108" s="362"/>
      <c r="C108" s="362"/>
      <c r="D108" s="362"/>
      <c r="E108" s="363"/>
      <c r="F108" s="362"/>
      <c r="G108" s="364"/>
      <c r="H108" s="54"/>
      <c r="I108" s="54"/>
      <c r="J108" s="54"/>
      <c r="K108" s="54"/>
      <c r="L108" s="54"/>
    </row>
    <row r="109" spans="1:12" ht="23.25" x14ac:dyDescent="0.5">
      <c r="A109" s="420" t="s">
        <v>109</v>
      </c>
      <c r="B109" s="371"/>
      <c r="C109" s="371">
        <f>+[4]ประจำเดือนรวมเช็คไม่ต้องคีย์!BT89</f>
        <v>0</v>
      </c>
      <c r="D109" s="371">
        <f>[4]ประจำเดือนรวมเช็คไม่ต้องคีย์!BT91</f>
        <v>0</v>
      </c>
      <c r="E109" s="367" t="str">
        <f>IF(D109&gt;B109,"+","-")</f>
        <v>-</v>
      </c>
      <c r="F109" s="366">
        <f>ABS(D109-B109)</f>
        <v>0</v>
      </c>
      <c r="G109" s="364"/>
      <c r="H109" s="54"/>
      <c r="I109" s="54"/>
      <c r="J109" s="54"/>
      <c r="K109" s="54"/>
      <c r="L109" s="54"/>
    </row>
    <row r="110" spans="1:12" ht="23.25" x14ac:dyDescent="0.5">
      <c r="A110" s="419" t="s">
        <v>110</v>
      </c>
      <c r="B110" s="373">
        <f>+B109</f>
        <v>0</v>
      </c>
      <c r="C110" s="373">
        <f>+C109</f>
        <v>0</v>
      </c>
      <c r="D110" s="373">
        <f>+D109</f>
        <v>0</v>
      </c>
      <c r="E110" s="361" t="str">
        <f>IF(D110&gt;B110,"+","-")</f>
        <v>-</v>
      </c>
      <c r="F110" s="373">
        <f>ABS(D110-B110)</f>
        <v>0</v>
      </c>
      <c r="G110" s="364"/>
      <c r="H110" s="54"/>
      <c r="I110" s="54"/>
      <c r="J110" s="54"/>
      <c r="K110" s="54"/>
      <c r="L110" s="54"/>
    </row>
    <row r="111" spans="1:12" ht="23.25" x14ac:dyDescent="0.5">
      <c r="A111" s="419" t="s">
        <v>111</v>
      </c>
      <c r="B111" s="373">
        <f>+B107+B110</f>
        <v>80000000000</v>
      </c>
      <c r="C111" s="373">
        <f>+C107+C110</f>
        <v>5377724876.5999994</v>
      </c>
      <c r="D111" s="373">
        <f>+D107+D110</f>
        <v>83237481490.200012</v>
      </c>
      <c r="E111" s="361" t="str">
        <f>IF(D111&gt;B111,"+","-")</f>
        <v>+</v>
      </c>
      <c r="F111" s="373">
        <f>ABS(D111-B111)</f>
        <v>3237481490.2000122</v>
      </c>
      <c r="G111" s="364"/>
      <c r="H111" s="54"/>
      <c r="I111" s="54"/>
      <c r="J111" s="54"/>
      <c r="K111" s="54"/>
      <c r="L111" s="54"/>
    </row>
    <row r="112" spans="1:12" ht="23.25" x14ac:dyDescent="0.5">
      <c r="A112" s="404"/>
      <c r="B112" s="404"/>
      <c r="C112" s="404"/>
      <c r="D112" s="354"/>
      <c r="E112" s="404"/>
      <c r="F112" s="404"/>
      <c r="G112" s="54"/>
      <c r="H112" s="54"/>
      <c r="I112" s="54"/>
      <c r="J112" s="54"/>
      <c r="K112" s="54"/>
      <c r="L112" s="54"/>
    </row>
    <row r="113" spans="1:1" ht="23.25" x14ac:dyDescent="0.5">
      <c r="A113" s="53" t="s">
        <v>112</v>
      </c>
    </row>
  </sheetData>
  <mergeCells count="9">
    <mergeCell ref="A42:F42"/>
    <mergeCell ref="A86:F86"/>
    <mergeCell ref="A87:F87"/>
    <mergeCell ref="A1:F1"/>
    <mergeCell ref="A2:F2"/>
    <mergeCell ref="H2:K2"/>
    <mergeCell ref="A3:F3"/>
    <mergeCell ref="H3:K3"/>
    <mergeCell ref="A41:F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topLeftCell="A100" workbookViewId="0">
      <selection activeCell="A112" sqref="A112"/>
    </sheetView>
  </sheetViews>
  <sheetFormatPr defaultRowHeight="14.25" x14ac:dyDescent="0.2"/>
  <cols>
    <col min="1" max="1" width="40.625" bestFit="1" customWidth="1"/>
    <col min="2" max="2" width="15.125" bestFit="1" customWidth="1"/>
    <col min="3" max="3" width="14.25" bestFit="1" customWidth="1"/>
    <col min="4" max="4" width="15.125" bestFit="1" customWidth="1"/>
    <col min="5" max="5" width="2.75" bestFit="1" customWidth="1"/>
    <col min="6" max="6" width="15.125" bestFit="1" customWidth="1"/>
    <col min="9" max="9" width="13.5" bestFit="1" customWidth="1"/>
    <col min="10" max="11" width="10.75" bestFit="1" customWidth="1"/>
  </cols>
  <sheetData>
    <row r="1" spans="1:12" ht="23.25" x14ac:dyDescent="0.5">
      <c r="A1" s="51" t="s">
        <v>0</v>
      </c>
      <c r="B1" s="51"/>
      <c r="C1" s="51"/>
      <c r="D1" s="51"/>
      <c r="E1" s="51"/>
      <c r="F1" s="51"/>
      <c r="G1" s="57"/>
      <c r="H1" s="57"/>
      <c r="I1" s="57"/>
      <c r="J1" s="57"/>
      <c r="K1" s="57"/>
      <c r="L1" s="57"/>
    </row>
    <row r="2" spans="1:12" ht="23.25" x14ac:dyDescent="0.5">
      <c r="A2" s="52">
        <v>43405</v>
      </c>
      <c r="B2" s="51"/>
      <c r="C2" s="51"/>
      <c r="D2" s="51"/>
      <c r="E2" s="51"/>
      <c r="F2" s="51"/>
      <c r="G2" s="57"/>
      <c r="H2" s="51" t="s">
        <v>1</v>
      </c>
      <c r="I2" s="51"/>
      <c r="J2" s="51"/>
      <c r="K2" s="51"/>
      <c r="L2" s="57"/>
    </row>
    <row r="3" spans="1:12" ht="23.25" x14ac:dyDescent="0.5">
      <c r="A3" s="51"/>
      <c r="B3" s="51"/>
      <c r="C3" s="51"/>
      <c r="D3" s="51"/>
      <c r="E3" s="51"/>
      <c r="F3" s="51"/>
      <c r="G3" s="57"/>
      <c r="H3" s="52">
        <v>43405</v>
      </c>
      <c r="I3" s="51"/>
      <c r="J3" s="51"/>
      <c r="K3" s="51"/>
      <c r="L3" s="57"/>
    </row>
    <row r="4" spans="1:12" ht="23.25" x14ac:dyDescent="0.5">
      <c r="A4" s="60" t="s">
        <v>2</v>
      </c>
      <c r="B4" s="60" t="s">
        <v>3</v>
      </c>
      <c r="C4" s="60" t="s">
        <v>4</v>
      </c>
      <c r="D4" s="60" t="s">
        <v>5</v>
      </c>
      <c r="E4" s="60" t="s">
        <v>6</v>
      </c>
      <c r="F4" s="60" t="s">
        <v>7</v>
      </c>
      <c r="G4" s="57"/>
      <c r="H4" s="61"/>
      <c r="I4" s="61"/>
      <c r="J4" s="62"/>
      <c r="K4" s="62"/>
      <c r="L4" s="57"/>
    </row>
    <row r="5" spans="1:12" ht="23.25" x14ac:dyDescent="0.5">
      <c r="A5" s="63"/>
      <c r="B5" s="63" t="s">
        <v>8</v>
      </c>
      <c r="C5" s="63"/>
      <c r="D5" s="63"/>
      <c r="E5" s="63" t="s">
        <v>9</v>
      </c>
      <c r="F5" s="63" t="s">
        <v>10</v>
      </c>
      <c r="G5" s="57"/>
      <c r="H5" s="64" t="s">
        <v>11</v>
      </c>
      <c r="I5" s="64" t="s">
        <v>12</v>
      </c>
      <c r="J5" s="98" t="s">
        <v>4</v>
      </c>
      <c r="K5" s="64" t="s">
        <v>5</v>
      </c>
      <c r="L5" s="57"/>
    </row>
    <row r="6" spans="1:12" ht="23.25" x14ac:dyDescent="0.5">
      <c r="A6" s="66" t="s">
        <v>13</v>
      </c>
      <c r="B6" s="66"/>
      <c r="C6" s="66"/>
      <c r="D6" s="66"/>
      <c r="E6" s="67"/>
      <c r="F6" s="66"/>
      <c r="G6" s="68"/>
      <c r="H6" s="60">
        <v>1</v>
      </c>
      <c r="I6" s="66" t="s">
        <v>14</v>
      </c>
      <c r="J6" s="69">
        <v>58255262.699999996</v>
      </c>
      <c r="K6" s="69">
        <v>79816615.370000005</v>
      </c>
      <c r="L6" s="57"/>
    </row>
    <row r="7" spans="1:12" ht="23.25" x14ac:dyDescent="0.5">
      <c r="A7" s="70" t="s">
        <v>15</v>
      </c>
      <c r="B7" s="70"/>
      <c r="C7" s="70"/>
      <c r="D7" s="70"/>
      <c r="E7" s="71"/>
      <c r="F7" s="70"/>
      <c r="G7" s="68"/>
      <c r="H7" s="72">
        <v>2</v>
      </c>
      <c r="I7" s="70" t="s">
        <v>16</v>
      </c>
      <c r="J7" s="73">
        <v>308067.21999999997</v>
      </c>
      <c r="K7" s="73">
        <v>2857366.2199999997</v>
      </c>
      <c r="L7" s="57"/>
    </row>
    <row r="8" spans="1:12" ht="23.25" x14ac:dyDescent="0.5">
      <c r="A8" s="70" t="s">
        <v>17</v>
      </c>
      <c r="B8" s="70"/>
      <c r="C8" s="70"/>
      <c r="D8" s="70"/>
      <c r="E8" s="71"/>
      <c r="F8" s="70"/>
      <c r="G8" s="68"/>
      <c r="H8" s="72">
        <v>3</v>
      </c>
      <c r="I8" s="70" t="s">
        <v>18</v>
      </c>
      <c r="J8" s="73">
        <v>1141025</v>
      </c>
      <c r="K8" s="73">
        <v>2037256</v>
      </c>
      <c r="L8" s="57"/>
    </row>
    <row r="9" spans="1:12" ht="23.25" x14ac:dyDescent="0.5">
      <c r="A9" s="70" t="s">
        <v>19</v>
      </c>
      <c r="B9" s="70">
        <v>139400000</v>
      </c>
      <c r="C9" s="70">
        <v>1757458.12</v>
      </c>
      <c r="D9" s="70">
        <v>3984532.7500000005</v>
      </c>
      <c r="E9" s="71" t="s">
        <v>9</v>
      </c>
      <c r="F9" s="70">
        <v>135415467.25</v>
      </c>
      <c r="G9" s="68"/>
      <c r="H9" s="72">
        <v>4</v>
      </c>
      <c r="I9" s="70" t="s">
        <v>20</v>
      </c>
      <c r="J9" s="73">
        <v>6327121.7800000003</v>
      </c>
      <c r="K9" s="73">
        <v>6526560.2000000002</v>
      </c>
      <c r="L9" s="57"/>
    </row>
    <row r="10" spans="1:12" ht="23.25" x14ac:dyDescent="0.5">
      <c r="A10" s="70" t="s">
        <v>21</v>
      </c>
      <c r="B10" s="70">
        <v>14500000000</v>
      </c>
      <c r="C10" s="70">
        <v>243164124.94000006</v>
      </c>
      <c r="D10" s="70">
        <v>673392800.1500001</v>
      </c>
      <c r="E10" s="71" t="s">
        <v>9</v>
      </c>
      <c r="F10" s="70">
        <v>13826607199.85</v>
      </c>
      <c r="G10" s="68"/>
      <c r="H10" s="72"/>
      <c r="I10" s="70"/>
      <c r="J10" s="73"/>
      <c r="K10" s="73"/>
      <c r="L10" s="57"/>
    </row>
    <row r="11" spans="1:12" ht="23.25" x14ac:dyDescent="0.5">
      <c r="A11" s="70" t="s">
        <v>22</v>
      </c>
      <c r="B11" s="70">
        <v>900000000</v>
      </c>
      <c r="C11" s="70">
        <v>9748555.25</v>
      </c>
      <c r="D11" s="70">
        <v>23493247.52</v>
      </c>
      <c r="E11" s="71" t="s">
        <v>9</v>
      </c>
      <c r="F11" s="70">
        <v>876506752.48000002</v>
      </c>
      <c r="G11" s="68"/>
      <c r="H11" s="72"/>
      <c r="I11" s="70"/>
      <c r="J11" s="73"/>
      <c r="K11" s="73"/>
      <c r="L11" s="74"/>
    </row>
    <row r="12" spans="1:12" ht="23.25" x14ac:dyDescent="0.5">
      <c r="A12" s="70" t="s">
        <v>23</v>
      </c>
      <c r="B12" s="70">
        <v>600000</v>
      </c>
      <c r="C12" s="70">
        <v>91094</v>
      </c>
      <c r="D12" s="70">
        <v>178256</v>
      </c>
      <c r="E12" s="71" t="s">
        <v>9</v>
      </c>
      <c r="F12" s="70">
        <v>421744</v>
      </c>
      <c r="G12" s="68"/>
      <c r="H12" s="72"/>
      <c r="I12" s="70"/>
      <c r="J12" s="73"/>
      <c r="K12" s="73"/>
      <c r="L12" s="57"/>
    </row>
    <row r="13" spans="1:12" ht="23.25" x14ac:dyDescent="0.5">
      <c r="A13" s="70" t="s">
        <v>24</v>
      </c>
      <c r="B13" s="70">
        <v>240000000</v>
      </c>
      <c r="C13" s="70">
        <v>18434595.969999999</v>
      </c>
      <c r="D13" s="70">
        <v>37161373.420000002</v>
      </c>
      <c r="E13" s="71" t="s">
        <v>9</v>
      </c>
      <c r="F13" s="70">
        <v>202838626.57999998</v>
      </c>
      <c r="G13" s="68"/>
      <c r="H13" s="72"/>
      <c r="I13" s="70"/>
      <c r="J13" s="73"/>
      <c r="K13" s="73"/>
      <c r="L13" s="57"/>
    </row>
    <row r="14" spans="1:12" ht="23.25" x14ac:dyDescent="0.5">
      <c r="A14" s="70" t="s">
        <v>25</v>
      </c>
      <c r="B14" s="99">
        <v>60000000</v>
      </c>
      <c r="C14" s="70">
        <v>1919143.5</v>
      </c>
      <c r="D14" s="70">
        <v>3792796.75</v>
      </c>
      <c r="E14" s="71" t="s">
        <v>9</v>
      </c>
      <c r="F14" s="70">
        <v>56207203.25</v>
      </c>
      <c r="G14" s="68"/>
      <c r="H14" s="91"/>
      <c r="I14" s="103"/>
      <c r="J14" s="103"/>
      <c r="K14" s="103"/>
      <c r="L14" s="74"/>
    </row>
    <row r="15" spans="1:12" ht="23.25" x14ac:dyDescent="0.5">
      <c r="A15" s="70" t="s">
        <v>26</v>
      </c>
      <c r="B15" s="77">
        <v>15840000000</v>
      </c>
      <c r="C15" s="77">
        <v>275114971.78000009</v>
      </c>
      <c r="D15" s="77">
        <v>742003006.59000003</v>
      </c>
      <c r="E15" s="65" t="s">
        <v>9</v>
      </c>
      <c r="F15" s="77">
        <v>15097996993.41</v>
      </c>
      <c r="G15" s="68"/>
      <c r="H15" s="72"/>
      <c r="I15" s="70"/>
      <c r="J15" s="73"/>
      <c r="K15" s="73"/>
      <c r="L15" s="57"/>
    </row>
    <row r="16" spans="1:12" ht="23.25" x14ac:dyDescent="0.5">
      <c r="A16" s="70" t="s">
        <v>27</v>
      </c>
      <c r="B16" s="66"/>
      <c r="C16" s="66"/>
      <c r="D16" s="66"/>
      <c r="E16" s="67"/>
      <c r="F16" s="66"/>
      <c r="G16" s="68"/>
      <c r="H16" s="63"/>
      <c r="I16" s="70"/>
      <c r="J16" s="73"/>
      <c r="K16" s="73"/>
      <c r="L16" s="57"/>
    </row>
    <row r="17" spans="1:12" ht="24" thickBot="1" x14ac:dyDescent="0.55000000000000004">
      <c r="A17" s="70" t="s">
        <v>28</v>
      </c>
      <c r="B17" s="78">
        <v>26200000000</v>
      </c>
      <c r="C17" s="70">
        <v>2342542206.6999998</v>
      </c>
      <c r="D17" s="70">
        <v>4690342753.0299997</v>
      </c>
      <c r="E17" s="71" t="s">
        <v>9</v>
      </c>
      <c r="F17" s="70">
        <v>21509657246.970001</v>
      </c>
      <c r="G17" s="68"/>
      <c r="H17" s="79"/>
      <c r="I17" s="80" t="s">
        <v>29</v>
      </c>
      <c r="J17" s="81">
        <v>66031476.699999996</v>
      </c>
      <c r="K17" s="81">
        <v>91237797.790000007</v>
      </c>
      <c r="L17" s="57"/>
    </row>
    <row r="18" spans="1:12" ht="24" thickTop="1" x14ac:dyDescent="0.5">
      <c r="A18" s="70" t="s">
        <v>30</v>
      </c>
      <c r="B18" s="78">
        <v>13000000000</v>
      </c>
      <c r="C18" s="70">
        <v>1904960542.3199997</v>
      </c>
      <c r="D18" s="70">
        <v>3241037853.4499998</v>
      </c>
      <c r="E18" s="82" t="s">
        <v>9</v>
      </c>
      <c r="F18" s="70">
        <v>9758962146.5499992</v>
      </c>
      <c r="G18" s="68"/>
      <c r="H18" s="57"/>
      <c r="I18" s="57"/>
      <c r="J18" s="57"/>
      <c r="K18" s="57"/>
      <c r="L18" s="57"/>
    </row>
    <row r="19" spans="1:12" ht="23.25" x14ac:dyDescent="0.5">
      <c r="A19" s="70" t="s">
        <v>31</v>
      </c>
      <c r="B19" s="78">
        <v>0</v>
      </c>
      <c r="C19" s="70">
        <v>0</v>
      </c>
      <c r="D19" s="70">
        <v>0</v>
      </c>
      <c r="E19" s="71" t="s">
        <v>9</v>
      </c>
      <c r="F19" s="70">
        <v>0</v>
      </c>
      <c r="G19" s="68"/>
      <c r="H19" s="74"/>
      <c r="I19" s="74"/>
      <c r="J19" s="59"/>
      <c r="K19" s="68"/>
      <c r="L19" s="74"/>
    </row>
    <row r="20" spans="1:12" ht="23.25" x14ac:dyDescent="0.5">
      <c r="A20" s="70" t="s">
        <v>32</v>
      </c>
      <c r="B20" s="78">
        <v>4200000000</v>
      </c>
      <c r="C20" s="70">
        <v>375194365.85000002</v>
      </c>
      <c r="D20" s="70">
        <v>759127695.87</v>
      </c>
      <c r="E20" s="71" t="s">
        <v>9</v>
      </c>
      <c r="F20" s="70">
        <v>3440872304.1300001</v>
      </c>
      <c r="G20" s="68"/>
      <c r="H20" s="61"/>
      <c r="I20" s="57"/>
      <c r="J20" s="57"/>
      <c r="K20" s="57"/>
      <c r="L20" s="97"/>
    </row>
    <row r="21" spans="1:12" ht="23.25" x14ac:dyDescent="0.5">
      <c r="A21" s="70" t="s">
        <v>33</v>
      </c>
      <c r="B21" s="83">
        <v>12900000000</v>
      </c>
      <c r="C21" s="70">
        <v>1236729073</v>
      </c>
      <c r="D21" s="84">
        <v>2391788980</v>
      </c>
      <c r="E21" s="71" t="s">
        <v>9</v>
      </c>
      <c r="F21" s="85">
        <v>10508211020</v>
      </c>
      <c r="G21" s="68"/>
      <c r="H21" s="61"/>
      <c r="I21" s="57"/>
      <c r="J21" s="57"/>
      <c r="K21" s="57"/>
      <c r="L21" s="97"/>
    </row>
    <row r="22" spans="1:12" ht="23.25" x14ac:dyDescent="0.5">
      <c r="A22" s="91" t="s">
        <v>34</v>
      </c>
      <c r="B22" s="83"/>
      <c r="C22" s="70"/>
      <c r="D22" s="84"/>
      <c r="E22" s="71"/>
      <c r="F22" s="85"/>
      <c r="G22" s="68"/>
      <c r="H22" s="61"/>
      <c r="I22" s="57"/>
      <c r="J22" s="57"/>
      <c r="K22" s="57"/>
      <c r="L22" s="97"/>
    </row>
    <row r="23" spans="1:12" ht="23.25" x14ac:dyDescent="0.5">
      <c r="A23" s="70" t="s">
        <v>35</v>
      </c>
      <c r="B23" s="78">
        <v>3570000000</v>
      </c>
      <c r="C23" s="70">
        <v>388278351.49000001</v>
      </c>
      <c r="D23" s="70">
        <v>679776206.02999997</v>
      </c>
      <c r="E23" s="71" t="s">
        <v>9</v>
      </c>
      <c r="F23" s="70">
        <v>2890223793.9700003</v>
      </c>
      <c r="G23" s="68"/>
      <c r="H23" s="57"/>
      <c r="I23" s="57"/>
      <c r="J23" s="57"/>
      <c r="K23" s="57"/>
      <c r="L23" s="97"/>
    </row>
    <row r="24" spans="1:12" ht="23.25" x14ac:dyDescent="0.5">
      <c r="A24" s="70" t="s">
        <v>36</v>
      </c>
      <c r="B24" s="70">
        <v>4600000</v>
      </c>
      <c r="C24" s="70">
        <v>0</v>
      </c>
      <c r="D24" s="70">
        <v>31046</v>
      </c>
      <c r="E24" s="71" t="s">
        <v>9</v>
      </c>
      <c r="F24" s="70">
        <v>4568954</v>
      </c>
      <c r="G24" s="100"/>
      <c r="H24" s="101"/>
      <c r="I24" s="101"/>
      <c r="J24" s="101"/>
      <c r="K24" s="101"/>
      <c r="L24" s="102"/>
    </row>
    <row r="25" spans="1:12" ht="23.25" x14ac:dyDescent="0.5">
      <c r="A25" s="70" t="s">
        <v>37</v>
      </c>
      <c r="B25" s="70">
        <v>400000</v>
      </c>
      <c r="C25" s="70">
        <v>14720</v>
      </c>
      <c r="D25" s="70">
        <v>31270</v>
      </c>
      <c r="E25" s="71" t="s">
        <v>9</v>
      </c>
      <c r="F25" s="70">
        <v>368730</v>
      </c>
      <c r="G25" s="68"/>
      <c r="H25" s="57"/>
      <c r="I25" s="57"/>
      <c r="J25" s="57"/>
      <c r="K25" s="57"/>
      <c r="L25" s="57"/>
    </row>
    <row r="26" spans="1:12" ht="23.25" x14ac:dyDescent="0.5">
      <c r="A26" s="70" t="s">
        <v>38</v>
      </c>
      <c r="B26" s="70">
        <v>125000000</v>
      </c>
      <c r="C26" s="70">
        <v>21023810</v>
      </c>
      <c r="D26" s="70">
        <v>34690185</v>
      </c>
      <c r="E26" s="71" t="s">
        <v>9</v>
      </c>
      <c r="F26" s="70">
        <v>90309815</v>
      </c>
      <c r="G26" s="68"/>
      <c r="H26" s="57"/>
      <c r="I26" s="57"/>
      <c r="J26" s="57"/>
      <c r="K26" s="57"/>
      <c r="L26" s="57"/>
    </row>
    <row r="27" spans="1:12" ht="23.25" x14ac:dyDescent="0.5">
      <c r="A27" s="70" t="s">
        <v>39</v>
      </c>
      <c r="B27" s="86">
        <v>60000000000</v>
      </c>
      <c r="C27" s="86">
        <v>6268743069.3599997</v>
      </c>
      <c r="D27" s="86">
        <v>11796825989.380001</v>
      </c>
      <c r="E27" s="65" t="s">
        <v>9</v>
      </c>
      <c r="F27" s="77">
        <v>48203174010.619995</v>
      </c>
      <c r="G27" s="68"/>
      <c r="H27" s="74"/>
      <c r="I27" s="74"/>
      <c r="J27" s="74"/>
      <c r="K27" s="74"/>
      <c r="L27" s="57"/>
    </row>
    <row r="28" spans="1:12" ht="23.25" x14ac:dyDescent="0.5">
      <c r="A28" s="76" t="s">
        <v>40</v>
      </c>
      <c r="B28" s="75">
        <v>75840000000</v>
      </c>
      <c r="C28" s="75">
        <v>6543858041.1399994</v>
      </c>
      <c r="D28" s="75">
        <v>12538828995.970001</v>
      </c>
      <c r="E28" s="87" t="s">
        <v>9</v>
      </c>
      <c r="F28" s="75">
        <v>63301171004.029999</v>
      </c>
      <c r="G28" s="68"/>
      <c r="H28" s="57"/>
      <c r="I28" s="57"/>
      <c r="J28" s="57"/>
      <c r="K28" s="57"/>
      <c r="L28" s="57"/>
    </row>
    <row r="29" spans="1:12" ht="23.25" x14ac:dyDescent="0.5">
      <c r="A29" s="70" t="s">
        <v>41</v>
      </c>
      <c r="B29" s="66"/>
      <c r="C29" s="66"/>
      <c r="D29" s="66"/>
      <c r="E29" s="67"/>
      <c r="F29" s="66"/>
      <c r="G29" s="68"/>
      <c r="H29" s="57"/>
      <c r="I29" s="57"/>
      <c r="J29" s="57"/>
      <c r="K29" s="57"/>
      <c r="L29" s="57"/>
    </row>
    <row r="30" spans="1:12" ht="23.25" x14ac:dyDescent="0.5">
      <c r="A30" s="70" t="s">
        <v>42</v>
      </c>
      <c r="B30" s="70"/>
      <c r="C30" s="70"/>
      <c r="D30" s="70"/>
      <c r="E30" s="71"/>
      <c r="F30" s="70"/>
      <c r="G30" s="68"/>
      <c r="H30" s="57"/>
      <c r="I30" s="57"/>
      <c r="J30" s="57"/>
      <c r="K30" s="57"/>
      <c r="L30" s="57"/>
    </row>
    <row r="31" spans="1:12" ht="23.25" x14ac:dyDescent="0.5">
      <c r="A31" s="70" t="s">
        <v>43</v>
      </c>
      <c r="B31" s="70">
        <v>1374000000</v>
      </c>
      <c r="C31" s="70">
        <v>42483870</v>
      </c>
      <c r="D31" s="70">
        <v>86955043.539999992</v>
      </c>
      <c r="E31" s="71" t="s">
        <v>9</v>
      </c>
      <c r="F31" s="70">
        <v>1287044956.46</v>
      </c>
      <c r="G31" s="68"/>
      <c r="H31" s="57"/>
      <c r="I31" s="57"/>
      <c r="J31" s="57"/>
      <c r="K31" s="57"/>
      <c r="L31" s="57"/>
    </row>
    <row r="32" spans="1:12" ht="23.25" x14ac:dyDescent="0.5">
      <c r="A32" s="70" t="s">
        <v>44</v>
      </c>
      <c r="B32" s="70">
        <v>37500000</v>
      </c>
      <c r="C32" s="70">
        <v>3209170</v>
      </c>
      <c r="D32" s="70">
        <v>6315270</v>
      </c>
      <c r="E32" s="71" t="s">
        <v>9</v>
      </c>
      <c r="F32" s="70">
        <v>31184730</v>
      </c>
      <c r="G32" s="68"/>
      <c r="H32" s="57"/>
      <c r="I32" s="57"/>
      <c r="J32" s="57"/>
      <c r="K32" s="57"/>
      <c r="L32" s="57"/>
    </row>
    <row r="33" spans="1:11" ht="23.25" x14ac:dyDescent="0.5">
      <c r="A33" s="70" t="s">
        <v>45</v>
      </c>
      <c r="B33" s="70">
        <v>64000000</v>
      </c>
      <c r="C33" s="70">
        <v>7492220.6100000003</v>
      </c>
      <c r="D33" s="70">
        <v>10690355.91</v>
      </c>
      <c r="E33" s="71" t="s">
        <v>9</v>
      </c>
      <c r="F33" s="70">
        <v>53309644.090000004</v>
      </c>
      <c r="G33" s="68"/>
      <c r="H33" s="59"/>
      <c r="I33" s="59"/>
      <c r="J33" s="59"/>
      <c r="K33" s="59"/>
    </row>
    <row r="34" spans="1:11" ht="23.25" x14ac:dyDescent="0.5">
      <c r="A34" s="70" t="s">
        <v>46</v>
      </c>
      <c r="B34" s="70">
        <v>52000000</v>
      </c>
      <c r="C34" s="70">
        <v>5315447.6500000004</v>
      </c>
      <c r="D34" s="70">
        <v>10558730.120000001</v>
      </c>
      <c r="E34" s="71" t="s">
        <v>9</v>
      </c>
      <c r="F34" s="70">
        <v>41441269.879999995</v>
      </c>
      <c r="G34" s="68"/>
      <c r="H34" s="57"/>
      <c r="I34" s="57"/>
      <c r="J34" s="57"/>
      <c r="K34" s="57"/>
    </row>
    <row r="35" spans="1:11" ht="23.25" x14ac:dyDescent="0.5">
      <c r="A35" s="70" t="s">
        <v>47</v>
      </c>
      <c r="B35" s="70">
        <v>10000</v>
      </c>
      <c r="C35" s="70">
        <v>0</v>
      </c>
      <c r="D35" s="70">
        <v>0</v>
      </c>
      <c r="E35" s="71" t="s">
        <v>9</v>
      </c>
      <c r="F35" s="70">
        <v>10000</v>
      </c>
      <c r="G35" s="68"/>
      <c r="H35" s="57"/>
      <c r="I35" s="57"/>
      <c r="J35" s="57"/>
      <c r="K35" s="57"/>
    </row>
    <row r="36" spans="1:11" ht="23.25" x14ac:dyDescent="0.5">
      <c r="A36" s="70" t="s">
        <v>48</v>
      </c>
      <c r="B36" s="70">
        <v>79000000</v>
      </c>
      <c r="C36" s="70">
        <v>6161250</v>
      </c>
      <c r="D36" s="70">
        <v>12510450</v>
      </c>
      <c r="E36" s="71" t="s">
        <v>9</v>
      </c>
      <c r="F36" s="70">
        <v>66489550</v>
      </c>
      <c r="G36" s="68"/>
      <c r="H36" s="59"/>
      <c r="I36" s="59"/>
      <c r="J36" s="59"/>
      <c r="K36" s="59"/>
    </row>
    <row r="37" spans="1:11" ht="23.25" x14ac:dyDescent="0.5">
      <c r="A37" s="70" t="s">
        <v>49</v>
      </c>
      <c r="B37" s="88">
        <v>900000</v>
      </c>
      <c r="C37" s="70">
        <v>70500</v>
      </c>
      <c r="D37" s="70">
        <v>139350</v>
      </c>
      <c r="E37" s="71" t="s">
        <v>9</v>
      </c>
      <c r="F37" s="70">
        <v>760650</v>
      </c>
      <c r="G37" s="68"/>
      <c r="H37" s="57"/>
      <c r="I37" s="57"/>
      <c r="J37" s="57"/>
      <c r="K37" s="57"/>
    </row>
    <row r="38" spans="1:11" ht="23.25" x14ac:dyDescent="0.5">
      <c r="A38" s="70" t="s">
        <v>50</v>
      </c>
      <c r="B38" s="88">
        <v>9500000</v>
      </c>
      <c r="C38" s="70">
        <v>820700</v>
      </c>
      <c r="D38" s="70">
        <v>1711700</v>
      </c>
      <c r="E38" s="71" t="s">
        <v>9</v>
      </c>
      <c r="F38" s="70">
        <v>7788300</v>
      </c>
      <c r="G38" s="68"/>
      <c r="H38" s="57"/>
      <c r="I38" s="57"/>
      <c r="J38" s="57"/>
      <c r="K38" s="57"/>
    </row>
    <row r="39" spans="1:11" ht="23.25" x14ac:dyDescent="0.5">
      <c r="A39" s="84"/>
      <c r="B39" s="88"/>
      <c r="C39" s="84"/>
      <c r="D39" s="84"/>
      <c r="E39" s="89"/>
      <c r="F39" s="84"/>
      <c r="G39" s="68"/>
      <c r="H39" s="57"/>
      <c r="I39" s="57"/>
      <c r="J39" s="57"/>
      <c r="K39" s="57"/>
    </row>
    <row r="40" spans="1:11" ht="23.25" x14ac:dyDescent="0.5">
      <c r="A40" s="84"/>
      <c r="B40" s="88"/>
      <c r="C40" s="84"/>
      <c r="D40" s="84"/>
      <c r="E40" s="89"/>
      <c r="F40" s="84"/>
      <c r="G40" s="68"/>
      <c r="H40" s="57"/>
      <c r="I40" s="57"/>
      <c r="J40" s="57"/>
      <c r="K40" s="57"/>
    </row>
    <row r="41" spans="1:11" ht="23.25" x14ac:dyDescent="0.5">
      <c r="A41" s="51" t="s">
        <v>51</v>
      </c>
      <c r="B41" s="51"/>
      <c r="C41" s="51"/>
      <c r="D41" s="51"/>
      <c r="E41" s="51"/>
      <c r="F41" s="51"/>
      <c r="G41" s="68"/>
      <c r="H41" s="57"/>
      <c r="I41" s="57"/>
      <c r="J41" s="57"/>
      <c r="K41" s="57"/>
    </row>
    <row r="42" spans="1:11" ht="23.25" x14ac:dyDescent="0.5">
      <c r="A42" s="51"/>
      <c r="B42" s="51"/>
      <c r="C42" s="51"/>
      <c r="D42" s="51"/>
      <c r="E42" s="51"/>
      <c r="F42" s="51"/>
      <c r="G42" s="68"/>
      <c r="H42" s="57"/>
      <c r="I42" s="57"/>
      <c r="J42" s="57"/>
      <c r="K42" s="57"/>
    </row>
    <row r="43" spans="1:11" ht="23.25" x14ac:dyDescent="0.5">
      <c r="A43" s="60" t="s">
        <v>2</v>
      </c>
      <c r="B43" s="60" t="s">
        <v>3</v>
      </c>
      <c r="C43" s="60" t="s">
        <v>4</v>
      </c>
      <c r="D43" s="60" t="s">
        <v>5</v>
      </c>
      <c r="E43" s="60" t="s">
        <v>6</v>
      </c>
      <c r="F43" s="60" t="s">
        <v>7</v>
      </c>
      <c r="G43" s="68"/>
      <c r="H43" s="57"/>
      <c r="I43" s="57"/>
      <c r="J43" s="57"/>
      <c r="K43" s="57"/>
    </row>
    <row r="44" spans="1:11" ht="23.25" x14ac:dyDescent="0.5">
      <c r="A44" s="63"/>
      <c r="B44" s="63" t="s">
        <v>8</v>
      </c>
      <c r="C44" s="63"/>
      <c r="D44" s="63"/>
      <c r="E44" s="63" t="s">
        <v>9</v>
      </c>
      <c r="F44" s="63" t="s">
        <v>52</v>
      </c>
      <c r="G44" s="68"/>
      <c r="H44" s="74"/>
      <c r="I44" s="74"/>
      <c r="J44" s="74"/>
      <c r="K44" s="74"/>
    </row>
    <row r="45" spans="1:11" ht="23.25" x14ac:dyDescent="0.5">
      <c r="A45" s="66"/>
      <c r="B45" s="66"/>
      <c r="C45" s="66"/>
      <c r="D45" s="66"/>
      <c r="E45" s="67"/>
      <c r="F45" s="66"/>
      <c r="G45" s="68"/>
      <c r="H45" s="59"/>
      <c r="I45" s="59"/>
      <c r="J45" s="59"/>
      <c r="K45" s="59"/>
    </row>
    <row r="46" spans="1:11" ht="23.25" x14ac:dyDescent="0.5">
      <c r="A46" s="70" t="s">
        <v>53</v>
      </c>
      <c r="B46" s="70">
        <v>80000</v>
      </c>
      <c r="C46" s="70">
        <v>8000</v>
      </c>
      <c r="D46" s="70">
        <v>8000</v>
      </c>
      <c r="E46" s="71" t="s">
        <v>9</v>
      </c>
      <c r="F46" s="70">
        <v>72000</v>
      </c>
      <c r="G46" s="68"/>
      <c r="H46" s="59"/>
      <c r="I46" s="59"/>
      <c r="J46" s="59"/>
      <c r="K46" s="59"/>
    </row>
    <row r="47" spans="1:11" ht="23.25" x14ac:dyDescent="0.5">
      <c r="A47" s="70" t="s">
        <v>54</v>
      </c>
      <c r="B47" s="70">
        <v>10000</v>
      </c>
      <c r="C47" s="70">
        <v>1750</v>
      </c>
      <c r="D47" s="70">
        <v>1750</v>
      </c>
      <c r="E47" s="71" t="s">
        <v>9</v>
      </c>
      <c r="F47" s="70">
        <v>8250</v>
      </c>
      <c r="G47" s="68"/>
      <c r="H47" s="59"/>
      <c r="I47" s="59"/>
      <c r="J47" s="59"/>
      <c r="K47" s="59"/>
    </row>
    <row r="48" spans="1:11" ht="23.25" x14ac:dyDescent="0.5">
      <c r="A48" s="70" t="s">
        <v>55</v>
      </c>
      <c r="B48" s="77">
        <v>1617000000</v>
      </c>
      <c r="C48" s="77">
        <v>65562908.259999998</v>
      </c>
      <c r="D48" s="77">
        <v>128890649.56999999</v>
      </c>
      <c r="E48" s="65" t="s">
        <v>9</v>
      </c>
      <c r="F48" s="77">
        <v>1488109350.4300001</v>
      </c>
      <c r="G48" s="68"/>
      <c r="H48" s="59"/>
      <c r="I48" s="59"/>
      <c r="J48" s="59"/>
      <c r="K48" s="59"/>
    </row>
    <row r="49" spans="1:11" ht="23.25" x14ac:dyDescent="0.5">
      <c r="A49" s="70" t="s">
        <v>56</v>
      </c>
      <c r="B49" s="70"/>
      <c r="C49" s="70"/>
      <c r="D49" s="70"/>
      <c r="E49" s="71"/>
      <c r="F49" s="70"/>
      <c r="G49" s="68"/>
      <c r="H49" s="59"/>
      <c r="I49" s="59"/>
      <c r="J49" s="59"/>
      <c r="K49" s="59"/>
    </row>
    <row r="50" spans="1:11" ht="23.25" x14ac:dyDescent="0.5">
      <c r="A50" s="70" t="s">
        <v>57</v>
      </c>
      <c r="B50" s="70">
        <v>113000000</v>
      </c>
      <c r="C50" s="70">
        <v>14170412.199999999</v>
      </c>
      <c r="D50" s="70">
        <v>25961268.199999999</v>
      </c>
      <c r="E50" s="71" t="s">
        <v>9</v>
      </c>
      <c r="F50" s="70">
        <v>87038731.799999997</v>
      </c>
      <c r="G50" s="68"/>
      <c r="H50" s="57"/>
      <c r="I50" s="57"/>
      <c r="J50" s="57"/>
      <c r="K50" s="57"/>
    </row>
    <row r="51" spans="1:11" ht="23.25" x14ac:dyDescent="0.5">
      <c r="A51" s="70" t="s">
        <v>58</v>
      </c>
      <c r="B51" s="70"/>
      <c r="C51" s="70"/>
      <c r="D51" s="70"/>
      <c r="E51" s="71"/>
      <c r="F51" s="70"/>
      <c r="G51" s="68"/>
      <c r="H51" s="57"/>
      <c r="I51" s="57"/>
      <c r="J51" s="57"/>
      <c r="K51" s="57"/>
    </row>
    <row r="52" spans="1:11" ht="23.25" x14ac:dyDescent="0.5">
      <c r="A52" s="70" t="s">
        <v>59</v>
      </c>
      <c r="B52" s="70">
        <v>15000000</v>
      </c>
      <c r="C52" s="70">
        <v>1629177</v>
      </c>
      <c r="D52" s="70">
        <v>2937635</v>
      </c>
      <c r="E52" s="71" t="s">
        <v>9</v>
      </c>
      <c r="F52" s="70">
        <v>12062365</v>
      </c>
      <c r="G52" s="68"/>
      <c r="H52" s="57"/>
      <c r="I52" s="57"/>
      <c r="J52" s="57"/>
      <c r="K52" s="57"/>
    </row>
    <row r="53" spans="1:11" ht="23.25" x14ac:dyDescent="0.5">
      <c r="A53" s="70" t="s">
        <v>60</v>
      </c>
      <c r="B53" s="70"/>
      <c r="C53" s="70"/>
      <c r="D53" s="70"/>
      <c r="E53" s="71"/>
      <c r="F53" s="70"/>
      <c r="G53" s="68"/>
      <c r="H53" s="57"/>
      <c r="I53" s="57"/>
      <c r="J53" s="57"/>
      <c r="K53" s="57"/>
    </row>
    <row r="54" spans="1:11" ht="23.25" x14ac:dyDescent="0.5">
      <c r="A54" s="70" t="s">
        <v>61</v>
      </c>
      <c r="B54" s="70">
        <v>200000</v>
      </c>
      <c r="C54" s="70">
        <v>29605</v>
      </c>
      <c r="D54" s="70">
        <v>44320</v>
      </c>
      <c r="E54" s="71" t="s">
        <v>9</v>
      </c>
      <c r="F54" s="70">
        <v>155680</v>
      </c>
      <c r="G54" s="68"/>
      <c r="H54" s="57"/>
      <c r="I54" s="57"/>
      <c r="J54" s="57"/>
      <c r="K54" s="57"/>
    </row>
    <row r="55" spans="1:11" ht="23.25" x14ac:dyDescent="0.5">
      <c r="A55" s="70" t="s">
        <v>62</v>
      </c>
      <c r="B55" s="70">
        <v>800000</v>
      </c>
      <c r="C55" s="70">
        <v>120000</v>
      </c>
      <c r="D55" s="70">
        <v>192000</v>
      </c>
      <c r="E55" s="71" t="s">
        <v>9</v>
      </c>
      <c r="F55" s="70">
        <v>608000</v>
      </c>
      <c r="G55" s="68"/>
      <c r="H55" s="57"/>
      <c r="I55" s="57"/>
      <c r="J55" s="57"/>
      <c r="K55" s="57"/>
    </row>
    <row r="56" spans="1:11" ht="23.25" x14ac:dyDescent="0.5">
      <c r="A56" s="70" t="s">
        <v>63</v>
      </c>
      <c r="B56" s="70">
        <v>300000</v>
      </c>
      <c r="C56" s="70">
        <v>43500</v>
      </c>
      <c r="D56" s="70">
        <v>61000</v>
      </c>
      <c r="E56" s="71" t="s">
        <v>9</v>
      </c>
      <c r="F56" s="70">
        <v>239000</v>
      </c>
      <c r="G56" s="68"/>
      <c r="H56" s="57"/>
      <c r="I56" s="57"/>
      <c r="J56" s="57"/>
      <c r="K56" s="57"/>
    </row>
    <row r="57" spans="1:11" ht="23.25" x14ac:dyDescent="0.5">
      <c r="A57" s="70" t="s">
        <v>64</v>
      </c>
      <c r="B57" s="70">
        <v>500000</v>
      </c>
      <c r="C57" s="70">
        <v>70950</v>
      </c>
      <c r="D57" s="70">
        <v>127950</v>
      </c>
      <c r="E57" s="71" t="s">
        <v>9</v>
      </c>
      <c r="F57" s="70">
        <v>372050</v>
      </c>
      <c r="G57" s="68"/>
      <c r="H57" s="57"/>
      <c r="I57" s="57"/>
      <c r="J57" s="57"/>
      <c r="K57" s="57"/>
    </row>
    <row r="58" spans="1:11" ht="23.25" x14ac:dyDescent="0.5">
      <c r="A58" s="70" t="s">
        <v>65</v>
      </c>
      <c r="B58" s="70">
        <v>7200000</v>
      </c>
      <c r="C58" s="70">
        <v>803665</v>
      </c>
      <c r="D58" s="70">
        <v>1568577</v>
      </c>
      <c r="E58" s="71" t="s">
        <v>9</v>
      </c>
      <c r="F58" s="70">
        <v>5631423</v>
      </c>
      <c r="G58" s="68"/>
      <c r="H58" s="57"/>
      <c r="I58" s="57"/>
      <c r="J58" s="57"/>
      <c r="K58" s="57"/>
    </row>
    <row r="59" spans="1:11" ht="23.25" x14ac:dyDescent="0.5">
      <c r="A59" s="70" t="s">
        <v>66</v>
      </c>
      <c r="B59" s="70"/>
      <c r="C59" s="70"/>
      <c r="D59" s="70"/>
      <c r="E59" s="71"/>
      <c r="F59" s="70"/>
      <c r="G59" s="68"/>
      <c r="H59" s="57"/>
      <c r="I59" s="57"/>
      <c r="J59" s="57"/>
      <c r="K59" s="57"/>
    </row>
    <row r="60" spans="1:11" ht="23.25" x14ac:dyDescent="0.5">
      <c r="A60" s="70" t="s">
        <v>67</v>
      </c>
      <c r="B60" s="77">
        <v>137000000</v>
      </c>
      <c r="C60" s="77">
        <v>16867309.199999999</v>
      </c>
      <c r="D60" s="77">
        <v>30892750.199999999</v>
      </c>
      <c r="E60" s="65" t="s">
        <v>9</v>
      </c>
      <c r="F60" s="77">
        <v>106107249.8</v>
      </c>
      <c r="G60" s="68"/>
      <c r="H60" s="57"/>
      <c r="I60" s="57"/>
      <c r="J60" s="57"/>
      <c r="K60" s="57"/>
    </row>
    <row r="61" spans="1:11" ht="23.25" x14ac:dyDescent="0.5">
      <c r="A61" s="70" t="s">
        <v>68</v>
      </c>
      <c r="B61" s="70"/>
      <c r="C61" s="70"/>
      <c r="D61" s="70"/>
      <c r="E61" s="71"/>
      <c r="F61" s="70"/>
      <c r="G61" s="68"/>
      <c r="H61" s="57"/>
      <c r="I61" s="57"/>
      <c r="J61" s="57"/>
      <c r="K61" s="57"/>
    </row>
    <row r="62" spans="1:11" ht="23.25" x14ac:dyDescent="0.5">
      <c r="A62" s="70" t="s">
        <v>69</v>
      </c>
      <c r="B62" s="70">
        <v>85000000</v>
      </c>
      <c r="C62" s="70">
        <v>7723862</v>
      </c>
      <c r="D62" s="70">
        <v>14766549.800000001</v>
      </c>
      <c r="E62" s="71" t="s">
        <v>9</v>
      </c>
      <c r="F62" s="70">
        <v>70233450.200000003</v>
      </c>
      <c r="G62" s="68"/>
      <c r="H62" s="57"/>
      <c r="I62" s="57"/>
      <c r="J62" s="57"/>
      <c r="K62" s="57"/>
    </row>
    <row r="63" spans="1:11" ht="23.25" x14ac:dyDescent="0.5">
      <c r="A63" s="70" t="s">
        <v>70</v>
      </c>
      <c r="B63" s="77">
        <v>85000000</v>
      </c>
      <c r="C63" s="77">
        <v>7723862</v>
      </c>
      <c r="D63" s="77">
        <v>14766549.800000001</v>
      </c>
      <c r="E63" s="65" t="s">
        <v>9</v>
      </c>
      <c r="F63" s="77">
        <v>70233450.200000003</v>
      </c>
      <c r="G63" s="68"/>
      <c r="H63" s="57"/>
      <c r="I63" s="57"/>
      <c r="J63" s="57"/>
      <c r="K63" s="57"/>
    </row>
    <row r="64" spans="1:11" ht="23.25" x14ac:dyDescent="0.5">
      <c r="A64" s="70" t="s">
        <v>71</v>
      </c>
      <c r="B64" s="70"/>
      <c r="C64" s="70"/>
      <c r="D64" s="70"/>
      <c r="E64" s="71"/>
      <c r="F64" s="70"/>
      <c r="G64" s="68"/>
      <c r="H64" s="74"/>
      <c r="I64" s="74"/>
      <c r="J64" s="74"/>
      <c r="K64" s="74"/>
    </row>
    <row r="65" spans="1:11" ht="23.25" x14ac:dyDescent="0.5">
      <c r="A65" s="70" t="s">
        <v>72</v>
      </c>
      <c r="B65" s="70">
        <v>0</v>
      </c>
      <c r="C65" s="70">
        <v>-58</v>
      </c>
      <c r="D65" s="70">
        <v>0</v>
      </c>
      <c r="E65" s="71" t="s">
        <v>9</v>
      </c>
      <c r="F65" s="70">
        <v>0</v>
      </c>
      <c r="G65" s="68"/>
      <c r="H65" s="59"/>
      <c r="I65" s="59"/>
      <c r="J65" s="59"/>
      <c r="K65" s="59"/>
    </row>
    <row r="66" spans="1:11" ht="23.25" x14ac:dyDescent="0.5">
      <c r="A66" s="70" t="s">
        <v>73</v>
      </c>
      <c r="B66" s="70">
        <v>10000000</v>
      </c>
      <c r="C66" s="70">
        <v>990184</v>
      </c>
      <c r="D66" s="70">
        <v>2356012</v>
      </c>
      <c r="E66" s="71" t="s">
        <v>9</v>
      </c>
      <c r="F66" s="70">
        <v>7643988</v>
      </c>
      <c r="G66" s="68"/>
      <c r="H66" s="57"/>
      <c r="I66" s="57"/>
      <c r="J66" s="57"/>
      <c r="K66" s="57"/>
    </row>
    <row r="67" spans="1:11" ht="23.25" x14ac:dyDescent="0.5">
      <c r="A67" s="70" t="s">
        <v>74</v>
      </c>
      <c r="B67" s="70">
        <v>500000</v>
      </c>
      <c r="C67" s="70">
        <v>52477</v>
      </c>
      <c r="D67" s="70">
        <v>76452</v>
      </c>
      <c r="E67" s="71" t="s">
        <v>9</v>
      </c>
      <c r="F67" s="70">
        <v>423548</v>
      </c>
      <c r="G67" s="68"/>
      <c r="H67" s="57"/>
      <c r="I67" s="57"/>
      <c r="J67" s="57"/>
      <c r="K67" s="57"/>
    </row>
    <row r="68" spans="1:11" ht="23.25" x14ac:dyDescent="0.5">
      <c r="A68" s="70" t="s">
        <v>75</v>
      </c>
      <c r="B68" s="70">
        <v>1050000</v>
      </c>
      <c r="C68" s="70">
        <v>84880</v>
      </c>
      <c r="D68" s="70">
        <v>145790</v>
      </c>
      <c r="E68" s="71" t="s">
        <v>9</v>
      </c>
      <c r="F68" s="70">
        <v>904210</v>
      </c>
      <c r="G68" s="68"/>
      <c r="H68" s="57"/>
      <c r="I68" s="57"/>
      <c r="J68" s="57"/>
      <c r="K68" s="57"/>
    </row>
    <row r="69" spans="1:11" ht="23.25" x14ac:dyDescent="0.5">
      <c r="A69" s="70" t="s">
        <v>76</v>
      </c>
      <c r="B69" s="70">
        <v>10000000</v>
      </c>
      <c r="C69" s="70">
        <v>420172</v>
      </c>
      <c r="D69" s="70">
        <v>723275</v>
      </c>
      <c r="E69" s="71" t="s">
        <v>9</v>
      </c>
      <c r="F69" s="70">
        <v>9276725</v>
      </c>
      <c r="G69" s="68"/>
      <c r="H69" s="74"/>
      <c r="I69" s="74"/>
      <c r="J69" s="74"/>
      <c r="K69" s="74"/>
    </row>
    <row r="70" spans="1:11" ht="23.25" x14ac:dyDescent="0.5">
      <c r="A70" s="70" t="s">
        <v>77</v>
      </c>
      <c r="B70" s="70">
        <v>4700000</v>
      </c>
      <c r="C70" s="70">
        <v>402120</v>
      </c>
      <c r="D70" s="70">
        <v>928910</v>
      </c>
      <c r="E70" s="71" t="s">
        <v>9</v>
      </c>
      <c r="F70" s="70">
        <v>3771090</v>
      </c>
      <c r="G70" s="68"/>
      <c r="H70" s="59"/>
      <c r="I70" s="59"/>
      <c r="J70" s="59"/>
      <c r="K70" s="59"/>
    </row>
    <row r="71" spans="1:11" ht="23.25" x14ac:dyDescent="0.5">
      <c r="A71" s="70" t="s">
        <v>78</v>
      </c>
      <c r="B71" s="70">
        <v>130000</v>
      </c>
      <c r="C71" s="70">
        <v>0</v>
      </c>
      <c r="D71" s="70">
        <v>7800</v>
      </c>
      <c r="E71" s="71" t="s">
        <v>9</v>
      </c>
      <c r="F71" s="70">
        <v>122200</v>
      </c>
      <c r="G71" s="68"/>
      <c r="H71" s="57"/>
      <c r="I71" s="57"/>
      <c r="J71" s="57"/>
      <c r="K71" s="57"/>
    </row>
    <row r="72" spans="1:11" ht="23.25" x14ac:dyDescent="0.5">
      <c r="A72" s="70" t="s">
        <v>79</v>
      </c>
      <c r="B72" s="70">
        <v>5200000</v>
      </c>
      <c r="C72" s="70">
        <v>533630</v>
      </c>
      <c r="D72" s="70">
        <v>1040920</v>
      </c>
      <c r="E72" s="71" t="s">
        <v>9</v>
      </c>
      <c r="F72" s="70">
        <v>4159080</v>
      </c>
      <c r="G72" s="68"/>
      <c r="H72" s="57"/>
      <c r="I72" s="57"/>
      <c r="J72" s="57"/>
      <c r="K72" s="57"/>
    </row>
    <row r="73" spans="1:11" ht="23.25" x14ac:dyDescent="0.5">
      <c r="A73" s="70" t="s">
        <v>80</v>
      </c>
      <c r="B73" s="70">
        <v>13800000</v>
      </c>
      <c r="C73" s="70">
        <v>910085</v>
      </c>
      <c r="D73" s="70">
        <v>1737080</v>
      </c>
      <c r="E73" s="71" t="s">
        <v>9</v>
      </c>
      <c r="F73" s="70">
        <v>12062920</v>
      </c>
      <c r="G73" s="68"/>
      <c r="H73" s="57"/>
      <c r="I73" s="57"/>
      <c r="J73" s="57"/>
      <c r="K73" s="57"/>
    </row>
    <row r="74" spans="1:11" ht="23.25" x14ac:dyDescent="0.5">
      <c r="A74" s="70" t="s">
        <v>81</v>
      </c>
      <c r="B74" s="70">
        <v>50000</v>
      </c>
      <c r="C74" s="70">
        <v>0</v>
      </c>
      <c r="D74" s="70">
        <v>0</v>
      </c>
      <c r="E74" s="71" t="s">
        <v>9</v>
      </c>
      <c r="F74" s="70">
        <v>50000</v>
      </c>
      <c r="G74" s="68"/>
      <c r="H74" s="74"/>
      <c r="I74" s="74"/>
      <c r="J74" s="74"/>
      <c r="K74" s="74"/>
    </row>
    <row r="75" spans="1:11" ht="23.25" x14ac:dyDescent="0.5">
      <c r="A75" s="70" t="s">
        <v>82</v>
      </c>
      <c r="B75" s="70">
        <v>15500000</v>
      </c>
      <c r="C75" s="70">
        <v>1037900</v>
      </c>
      <c r="D75" s="70">
        <v>1922008</v>
      </c>
      <c r="E75" s="71" t="s">
        <v>9</v>
      </c>
      <c r="F75" s="70">
        <v>13577992</v>
      </c>
      <c r="G75" s="68"/>
      <c r="H75" s="59"/>
      <c r="I75" s="59"/>
      <c r="J75" s="59"/>
      <c r="K75" s="59"/>
    </row>
    <row r="76" spans="1:11" ht="23.25" x14ac:dyDescent="0.5">
      <c r="A76" s="70" t="s">
        <v>83</v>
      </c>
      <c r="B76" s="70">
        <v>30000</v>
      </c>
      <c r="C76" s="70">
        <v>5200</v>
      </c>
      <c r="D76" s="70">
        <v>11200</v>
      </c>
      <c r="E76" s="71" t="s">
        <v>9</v>
      </c>
      <c r="F76" s="70">
        <v>18800</v>
      </c>
      <c r="G76" s="68"/>
      <c r="H76" s="57"/>
      <c r="I76" s="57"/>
      <c r="J76" s="57"/>
      <c r="K76" s="57"/>
    </row>
    <row r="77" spans="1:11" ht="23.25" x14ac:dyDescent="0.5">
      <c r="A77" s="70" t="s">
        <v>84</v>
      </c>
      <c r="B77" s="70">
        <v>0</v>
      </c>
      <c r="C77" s="70">
        <v>0</v>
      </c>
      <c r="D77" s="70">
        <v>0</v>
      </c>
      <c r="E77" s="71" t="s">
        <v>9</v>
      </c>
      <c r="F77" s="70">
        <v>0</v>
      </c>
      <c r="G77" s="68"/>
      <c r="H77" s="57"/>
      <c r="I77" s="57"/>
      <c r="J77" s="57"/>
      <c r="K77" s="57"/>
    </row>
    <row r="78" spans="1:11" ht="23.25" x14ac:dyDescent="0.5">
      <c r="A78" s="70" t="s">
        <v>85</v>
      </c>
      <c r="B78" s="70">
        <v>0</v>
      </c>
      <c r="C78" s="70">
        <v>0</v>
      </c>
      <c r="D78" s="70">
        <v>0</v>
      </c>
      <c r="E78" s="71" t="s">
        <v>9</v>
      </c>
      <c r="F78" s="70">
        <v>0</v>
      </c>
      <c r="G78" s="68"/>
      <c r="H78" s="57"/>
      <c r="I78" s="57"/>
      <c r="J78" s="57"/>
      <c r="K78" s="57"/>
    </row>
    <row r="79" spans="1:11" ht="23.25" x14ac:dyDescent="0.5">
      <c r="A79" s="70" t="s">
        <v>86</v>
      </c>
      <c r="B79" s="70">
        <v>40000</v>
      </c>
      <c r="C79" s="70">
        <v>10480</v>
      </c>
      <c r="D79" s="70">
        <v>17735</v>
      </c>
      <c r="E79" s="71" t="s">
        <v>9</v>
      </c>
      <c r="F79" s="70">
        <v>22265</v>
      </c>
      <c r="G79" s="68"/>
      <c r="H79" s="57"/>
      <c r="I79" s="57"/>
      <c r="J79" s="57"/>
      <c r="K79" s="57"/>
    </row>
    <row r="80" spans="1:11" ht="23.25" x14ac:dyDescent="0.5">
      <c r="A80" s="70" t="s">
        <v>87</v>
      </c>
      <c r="B80" s="77">
        <v>61000000</v>
      </c>
      <c r="C80" s="77">
        <v>4447070</v>
      </c>
      <c r="D80" s="77">
        <v>8967182</v>
      </c>
      <c r="E80" s="65" t="s">
        <v>9</v>
      </c>
      <c r="F80" s="77">
        <v>52032818</v>
      </c>
      <c r="G80" s="68"/>
      <c r="H80" s="57"/>
      <c r="I80" s="57"/>
      <c r="J80" s="57"/>
      <c r="K80" s="57"/>
    </row>
    <row r="81" spans="1:11" ht="23.25" x14ac:dyDescent="0.5">
      <c r="A81" s="104" t="s">
        <v>88</v>
      </c>
      <c r="B81" s="75">
        <v>1900000000</v>
      </c>
      <c r="C81" s="75">
        <v>94601149.459999993</v>
      </c>
      <c r="D81" s="75">
        <v>183517131.56999999</v>
      </c>
      <c r="E81" s="87" t="s">
        <v>9</v>
      </c>
      <c r="F81" s="75">
        <v>1716482868.4300001</v>
      </c>
      <c r="G81" s="68"/>
      <c r="H81" s="57"/>
      <c r="I81" s="57"/>
      <c r="J81" s="57"/>
      <c r="K81" s="57"/>
    </row>
    <row r="82" spans="1:11" ht="23.25" x14ac:dyDescent="0.5">
      <c r="A82" s="89"/>
      <c r="B82" s="84"/>
      <c r="C82" s="84"/>
      <c r="D82" s="84"/>
      <c r="E82" s="89"/>
      <c r="F82" s="84"/>
      <c r="G82" s="68"/>
      <c r="H82" s="57"/>
      <c r="I82" s="57"/>
      <c r="J82" s="57"/>
      <c r="K82" s="57"/>
    </row>
    <row r="83" spans="1:11" ht="23.25" x14ac:dyDescent="0.5">
      <c r="A83" s="89"/>
      <c r="B83" s="84"/>
      <c r="C83" s="84"/>
      <c r="D83" s="84"/>
      <c r="E83" s="89"/>
      <c r="F83" s="84"/>
      <c r="G83" s="68"/>
      <c r="H83" s="57"/>
      <c r="I83" s="57"/>
      <c r="J83" s="57"/>
      <c r="K83" s="57"/>
    </row>
    <row r="84" spans="1:11" ht="23.25" x14ac:dyDescent="0.5">
      <c r="A84" s="89"/>
      <c r="B84" s="84"/>
      <c r="C84" s="84"/>
      <c r="D84" s="84"/>
      <c r="E84" s="89"/>
      <c r="F84" s="84"/>
      <c r="G84" s="68"/>
      <c r="H84" s="57"/>
      <c r="I84" s="57"/>
      <c r="J84" s="57"/>
      <c r="K84" s="57"/>
    </row>
    <row r="85" spans="1:11" ht="23.25" x14ac:dyDescent="0.5">
      <c r="A85" s="51" t="s">
        <v>89</v>
      </c>
      <c r="B85" s="51"/>
      <c r="C85" s="51"/>
      <c r="D85" s="51"/>
      <c r="E85" s="51"/>
      <c r="F85" s="51"/>
      <c r="G85" s="68"/>
      <c r="H85" s="57"/>
      <c r="I85" s="57"/>
      <c r="J85" s="57"/>
      <c r="K85" s="57"/>
    </row>
    <row r="86" spans="1:11" ht="23.25" x14ac:dyDescent="0.5">
      <c r="A86" s="51"/>
      <c r="B86" s="51"/>
      <c r="C86" s="51"/>
      <c r="D86" s="51"/>
      <c r="E86" s="51"/>
      <c r="F86" s="51"/>
      <c r="G86" s="68"/>
      <c r="H86" s="57"/>
      <c r="I86" s="57"/>
      <c r="J86" s="57"/>
      <c r="K86" s="57"/>
    </row>
    <row r="87" spans="1:11" ht="23.25" x14ac:dyDescent="0.5">
      <c r="A87" s="60" t="s">
        <v>2</v>
      </c>
      <c r="B87" s="60" t="s">
        <v>3</v>
      </c>
      <c r="C87" s="60" t="s">
        <v>4</v>
      </c>
      <c r="D87" s="60" t="s">
        <v>5</v>
      </c>
      <c r="E87" s="60" t="s">
        <v>6</v>
      </c>
      <c r="F87" s="60" t="s">
        <v>7</v>
      </c>
      <c r="G87" s="68"/>
      <c r="H87" s="57"/>
      <c r="I87" s="57"/>
      <c r="J87" s="57"/>
      <c r="K87" s="57"/>
    </row>
    <row r="88" spans="1:11" ht="23.25" x14ac:dyDescent="0.5">
      <c r="A88" s="63"/>
      <c r="B88" s="63" t="s">
        <v>8</v>
      </c>
      <c r="C88" s="63"/>
      <c r="D88" s="63"/>
      <c r="E88" s="63" t="s">
        <v>9</v>
      </c>
      <c r="F88" s="63" t="s">
        <v>52</v>
      </c>
      <c r="G88" s="68"/>
      <c r="H88" s="57"/>
      <c r="I88" s="57"/>
      <c r="J88" s="57"/>
      <c r="K88" s="57"/>
    </row>
    <row r="89" spans="1:11" ht="23.25" x14ac:dyDescent="0.5">
      <c r="A89" s="90" t="s">
        <v>90</v>
      </c>
      <c r="B89" s="66"/>
      <c r="C89" s="66"/>
      <c r="D89" s="66"/>
      <c r="E89" s="67"/>
      <c r="F89" s="66"/>
      <c r="G89" s="68"/>
      <c r="H89" s="57"/>
      <c r="I89" s="57"/>
      <c r="J89" s="57"/>
      <c r="K89" s="57"/>
    </row>
    <row r="90" spans="1:11" ht="23.25" x14ac:dyDescent="0.5">
      <c r="A90" s="91" t="s">
        <v>91</v>
      </c>
      <c r="B90" s="70">
        <v>324000000</v>
      </c>
      <c r="C90" s="70">
        <v>5475012.1600000001</v>
      </c>
      <c r="D90" s="70">
        <v>10548746.290000001</v>
      </c>
      <c r="E90" s="71" t="s">
        <v>9</v>
      </c>
      <c r="F90" s="70">
        <v>313451253.70999998</v>
      </c>
      <c r="G90" s="68"/>
      <c r="H90" s="74"/>
      <c r="I90" s="74"/>
      <c r="J90" s="74"/>
      <c r="K90" s="74"/>
    </row>
    <row r="91" spans="1:11" ht="23.25" x14ac:dyDescent="0.5">
      <c r="A91" s="91" t="s">
        <v>92</v>
      </c>
      <c r="B91" s="70">
        <v>18965000</v>
      </c>
      <c r="C91" s="70">
        <v>10650</v>
      </c>
      <c r="D91" s="70">
        <v>22980</v>
      </c>
      <c r="E91" s="71" t="s">
        <v>9</v>
      </c>
      <c r="F91" s="70">
        <v>18942020</v>
      </c>
      <c r="G91" s="68"/>
      <c r="H91" s="59"/>
      <c r="I91" s="59"/>
      <c r="J91" s="59"/>
      <c r="K91" s="59"/>
    </row>
    <row r="92" spans="1:11" ht="23.25" x14ac:dyDescent="0.5">
      <c r="A92" s="91" t="s">
        <v>93</v>
      </c>
      <c r="B92" s="70">
        <v>557000000</v>
      </c>
      <c r="C92" s="70">
        <v>32051646.829999994</v>
      </c>
      <c r="D92" s="70">
        <v>58289373.849999994</v>
      </c>
      <c r="E92" s="71" t="s">
        <v>9</v>
      </c>
      <c r="F92" s="70">
        <v>498710626.14999998</v>
      </c>
      <c r="G92" s="68"/>
      <c r="H92" s="57"/>
      <c r="I92" s="57"/>
      <c r="J92" s="57"/>
      <c r="K92" s="57"/>
    </row>
    <row r="93" spans="1:11" ht="23.25" x14ac:dyDescent="0.5">
      <c r="A93" s="91" t="s">
        <v>94</v>
      </c>
      <c r="B93" s="70">
        <v>35000</v>
      </c>
      <c r="C93" s="70">
        <v>0</v>
      </c>
      <c r="D93" s="70">
        <v>0</v>
      </c>
      <c r="E93" s="71" t="s">
        <v>9</v>
      </c>
      <c r="F93" s="70">
        <v>35000</v>
      </c>
      <c r="G93" s="68"/>
      <c r="H93" s="57"/>
      <c r="I93" s="57"/>
      <c r="J93" s="57"/>
      <c r="K93" s="57"/>
    </row>
    <row r="94" spans="1:11" ht="23.25" x14ac:dyDescent="0.5">
      <c r="A94" s="105" t="s">
        <v>95</v>
      </c>
      <c r="B94" s="77">
        <v>900000000</v>
      </c>
      <c r="C94" s="77">
        <v>37537308.989999995</v>
      </c>
      <c r="D94" s="77">
        <v>68861100.140000001</v>
      </c>
      <c r="E94" s="65" t="s">
        <v>9</v>
      </c>
      <c r="F94" s="77">
        <v>831138899.86000001</v>
      </c>
      <c r="G94" s="68"/>
      <c r="H94" s="57"/>
      <c r="I94" s="57"/>
      <c r="J94" s="57"/>
      <c r="K94" s="57"/>
    </row>
    <row r="95" spans="1:11" ht="23.25" x14ac:dyDescent="0.5">
      <c r="A95" s="91" t="s">
        <v>96</v>
      </c>
      <c r="B95" s="93"/>
      <c r="C95" s="93"/>
      <c r="D95" s="93"/>
      <c r="E95" s="94"/>
      <c r="F95" s="93"/>
      <c r="G95" s="68"/>
      <c r="H95" s="57"/>
      <c r="I95" s="57"/>
      <c r="J95" s="57"/>
      <c r="K95" s="57"/>
    </row>
    <row r="96" spans="1:11" ht="23.25" x14ac:dyDescent="0.5">
      <c r="A96" s="91" t="s">
        <v>97</v>
      </c>
      <c r="B96" s="70"/>
      <c r="C96" s="70"/>
      <c r="D96" s="70"/>
      <c r="E96" s="71"/>
      <c r="F96" s="70"/>
      <c r="G96" s="68"/>
      <c r="H96" s="57"/>
      <c r="I96" s="57"/>
      <c r="J96" s="57"/>
      <c r="K96" s="57"/>
    </row>
    <row r="97" spans="1:9" ht="23.25" x14ac:dyDescent="0.5">
      <c r="A97" s="91" t="s">
        <v>98</v>
      </c>
      <c r="B97" s="70">
        <v>59200000</v>
      </c>
      <c r="C97" s="70">
        <v>0</v>
      </c>
      <c r="D97" s="70">
        <v>0</v>
      </c>
      <c r="E97" s="71" t="s">
        <v>9</v>
      </c>
      <c r="F97" s="70">
        <v>59200000</v>
      </c>
      <c r="G97" s="68"/>
      <c r="H97" s="57"/>
      <c r="I97" s="57"/>
    </row>
    <row r="98" spans="1:9" ht="23.25" x14ac:dyDescent="0.5">
      <c r="A98" s="91" t="s">
        <v>99</v>
      </c>
      <c r="B98" s="70">
        <v>800000</v>
      </c>
      <c r="C98" s="70">
        <v>0</v>
      </c>
      <c r="D98" s="70">
        <v>0</v>
      </c>
      <c r="E98" s="71" t="s">
        <v>9</v>
      </c>
      <c r="F98" s="70">
        <v>800000</v>
      </c>
      <c r="G98" s="68"/>
      <c r="H98" s="57"/>
      <c r="I98" s="57"/>
    </row>
    <row r="99" spans="1:9" ht="23.25" x14ac:dyDescent="0.5">
      <c r="A99" s="105" t="s">
        <v>100</v>
      </c>
      <c r="B99" s="66"/>
      <c r="C99" s="66"/>
      <c r="D99" s="66"/>
      <c r="E99" s="67"/>
      <c r="F99" s="66"/>
      <c r="G99" s="68"/>
      <c r="H99" s="57"/>
      <c r="I99" s="96"/>
    </row>
    <row r="100" spans="1:9" ht="23.25" x14ac:dyDescent="0.5">
      <c r="A100" s="105" t="s">
        <v>101</v>
      </c>
      <c r="B100" s="75">
        <v>60000000</v>
      </c>
      <c r="C100" s="70">
        <v>0</v>
      </c>
      <c r="D100" s="75">
        <v>0</v>
      </c>
      <c r="E100" s="87" t="s">
        <v>9</v>
      </c>
      <c r="F100" s="75">
        <v>60000000</v>
      </c>
      <c r="G100" s="68"/>
      <c r="H100" s="57"/>
      <c r="I100" s="57"/>
    </row>
    <row r="101" spans="1:9" ht="23.25" x14ac:dyDescent="0.5">
      <c r="A101" s="91" t="s">
        <v>102</v>
      </c>
      <c r="B101" s="66"/>
      <c r="C101" s="66"/>
      <c r="D101" s="66"/>
      <c r="E101" s="67"/>
      <c r="F101" s="66"/>
      <c r="G101" s="68"/>
      <c r="H101" s="57"/>
      <c r="I101" s="57"/>
    </row>
    <row r="102" spans="1:9" ht="23.25" x14ac:dyDescent="0.5">
      <c r="A102" s="91" t="s">
        <v>103</v>
      </c>
      <c r="B102" s="70">
        <v>350000000</v>
      </c>
      <c r="C102" s="70">
        <v>24192494.509999994</v>
      </c>
      <c r="D102" s="70">
        <v>72298249.790000007</v>
      </c>
      <c r="E102" s="71" t="s">
        <v>9</v>
      </c>
      <c r="F102" s="70">
        <v>277701750.20999998</v>
      </c>
      <c r="G102" s="68"/>
      <c r="H102" s="57"/>
      <c r="I102" s="57"/>
    </row>
    <row r="103" spans="1:9" ht="23.25" x14ac:dyDescent="0.5">
      <c r="A103" s="91" t="s">
        <v>104</v>
      </c>
      <c r="B103" s="70">
        <v>50000000</v>
      </c>
      <c r="C103" s="70">
        <v>679850</v>
      </c>
      <c r="D103" s="70">
        <v>1069250</v>
      </c>
      <c r="E103" s="71" t="s">
        <v>9</v>
      </c>
      <c r="F103" s="70">
        <v>48930750</v>
      </c>
      <c r="G103" s="68"/>
      <c r="H103" s="57"/>
      <c r="I103" s="57"/>
    </row>
    <row r="104" spans="1:9" ht="23.25" x14ac:dyDescent="0.5">
      <c r="A104" s="91" t="s">
        <v>105</v>
      </c>
      <c r="B104" s="70">
        <v>900000000</v>
      </c>
      <c r="C104" s="70">
        <v>66031476.699999996</v>
      </c>
      <c r="D104" s="70">
        <v>91237797.790000007</v>
      </c>
      <c r="E104" s="71" t="s">
        <v>9</v>
      </c>
      <c r="F104" s="70">
        <v>808762202.21000004</v>
      </c>
      <c r="G104" s="68"/>
      <c r="H104" s="57"/>
      <c r="I104" s="57"/>
    </row>
    <row r="105" spans="1:9" ht="23.25" x14ac:dyDescent="0.5">
      <c r="A105" s="106" t="s">
        <v>106</v>
      </c>
      <c r="B105" s="77">
        <v>1300000000</v>
      </c>
      <c r="C105" s="77">
        <v>90903821.209999993</v>
      </c>
      <c r="D105" s="77">
        <v>164605297.58000001</v>
      </c>
      <c r="E105" s="65" t="s">
        <v>9</v>
      </c>
      <c r="F105" s="77">
        <v>1135394702.4200001</v>
      </c>
      <c r="G105" s="68"/>
      <c r="H105" s="57"/>
      <c r="I105" s="57"/>
    </row>
    <row r="106" spans="1:9" ht="23.25" x14ac:dyDescent="0.5">
      <c r="A106" s="92" t="s">
        <v>107</v>
      </c>
      <c r="B106" s="77">
        <v>80000000000</v>
      </c>
      <c r="C106" s="77">
        <v>6766900320.7999992</v>
      </c>
      <c r="D106" s="77">
        <v>12955812525.26</v>
      </c>
      <c r="E106" s="65" t="s">
        <v>9</v>
      </c>
      <c r="F106" s="77">
        <v>67044187474.739998</v>
      </c>
      <c r="G106" s="68"/>
      <c r="H106" s="57"/>
      <c r="I106" s="57"/>
    </row>
    <row r="107" spans="1:9" ht="23.25" x14ac:dyDescent="0.5">
      <c r="A107" s="90" t="s">
        <v>108</v>
      </c>
      <c r="B107" s="66"/>
      <c r="C107" s="66"/>
      <c r="D107" s="66"/>
      <c r="E107" s="67"/>
      <c r="F107" s="66"/>
      <c r="G107" s="68"/>
      <c r="H107" s="57"/>
      <c r="I107" s="57"/>
    </row>
    <row r="108" spans="1:9" ht="23.25" x14ac:dyDescent="0.5">
      <c r="A108" s="95" t="s">
        <v>109</v>
      </c>
      <c r="B108" s="75"/>
      <c r="C108" s="75">
        <v>0</v>
      </c>
      <c r="D108" s="75">
        <v>0</v>
      </c>
      <c r="E108" s="71" t="s">
        <v>9</v>
      </c>
      <c r="F108" s="70">
        <v>0</v>
      </c>
      <c r="G108" s="68"/>
      <c r="H108" s="57"/>
      <c r="I108" s="57"/>
    </row>
    <row r="109" spans="1:9" ht="23.25" x14ac:dyDescent="0.5">
      <c r="A109" s="92" t="s">
        <v>110</v>
      </c>
      <c r="B109" s="77">
        <v>0</v>
      </c>
      <c r="C109" s="77">
        <v>0</v>
      </c>
      <c r="D109" s="77">
        <v>0</v>
      </c>
      <c r="E109" s="65" t="s">
        <v>9</v>
      </c>
      <c r="F109" s="77">
        <v>0</v>
      </c>
      <c r="G109" s="68"/>
      <c r="H109" s="57"/>
      <c r="I109" s="57"/>
    </row>
    <row r="110" spans="1:9" ht="23.25" x14ac:dyDescent="0.5">
      <c r="A110" s="92" t="s">
        <v>111</v>
      </c>
      <c r="B110" s="77">
        <v>80000000000</v>
      </c>
      <c r="C110" s="77">
        <v>6766900320.7999992</v>
      </c>
      <c r="D110" s="77">
        <v>12955812525.26</v>
      </c>
      <c r="E110" s="65" t="s">
        <v>9</v>
      </c>
      <c r="F110" s="77">
        <v>67044187474.739998</v>
      </c>
      <c r="G110" s="68"/>
      <c r="H110" s="57"/>
      <c r="I110" s="57"/>
    </row>
    <row r="111" spans="1:9" ht="23.25" x14ac:dyDescent="0.5">
      <c r="A111" s="61"/>
      <c r="B111" s="61"/>
      <c r="C111" s="61"/>
      <c r="D111" s="58"/>
      <c r="E111" s="61"/>
      <c r="F111" s="61"/>
      <c r="G111" s="57"/>
      <c r="H111" s="57"/>
      <c r="I111" s="57"/>
    </row>
    <row r="112" spans="1:9" ht="23.25" x14ac:dyDescent="0.5">
      <c r="A112" s="53" t="s">
        <v>112</v>
      </c>
    </row>
  </sheetData>
  <mergeCells count="9">
    <mergeCell ref="A42:F42"/>
    <mergeCell ref="A86:F86"/>
    <mergeCell ref="A41:F41"/>
    <mergeCell ref="A85:F85"/>
    <mergeCell ref="A1:F1"/>
    <mergeCell ref="A2:F2"/>
    <mergeCell ref="A3:F3"/>
    <mergeCell ref="H2:K2"/>
    <mergeCell ref="H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topLeftCell="A97" workbookViewId="0">
      <selection activeCell="A113" sqref="A113"/>
    </sheetView>
  </sheetViews>
  <sheetFormatPr defaultRowHeight="14.25" x14ac:dyDescent="0.2"/>
  <cols>
    <col min="1" max="1" width="40.625" bestFit="1" customWidth="1"/>
    <col min="2" max="2" width="15.125" bestFit="1" customWidth="1"/>
    <col min="3" max="3" width="14.25" bestFit="1" customWidth="1"/>
    <col min="4" max="4" width="15.125" bestFit="1" customWidth="1"/>
    <col min="5" max="5" width="2.75" bestFit="1" customWidth="1"/>
    <col min="6" max="6" width="15.125" bestFit="1" customWidth="1"/>
    <col min="9" max="9" width="13.5" bestFit="1" customWidth="1"/>
    <col min="10" max="10" width="10.75" bestFit="1" customWidth="1"/>
    <col min="11" max="11" width="11.625" bestFit="1" customWidth="1"/>
  </cols>
  <sheetData>
    <row r="1" spans="1:11" ht="23.25" x14ac:dyDescent="0.5">
      <c r="A1" s="51" t="s">
        <v>0</v>
      </c>
      <c r="B1" s="51"/>
      <c r="C1" s="51"/>
      <c r="D1" s="51"/>
      <c r="E1" s="51"/>
      <c r="F1" s="51"/>
      <c r="G1" s="107"/>
      <c r="H1" s="107"/>
      <c r="I1" s="107"/>
      <c r="J1" s="107"/>
      <c r="K1" s="107"/>
    </row>
    <row r="2" spans="1:11" ht="23.25" x14ac:dyDescent="0.5">
      <c r="A2" s="52">
        <v>43435</v>
      </c>
      <c r="B2" s="51"/>
      <c r="C2" s="51"/>
      <c r="D2" s="51"/>
      <c r="E2" s="51"/>
      <c r="F2" s="51"/>
      <c r="G2" s="107"/>
      <c r="H2" s="51" t="s">
        <v>1</v>
      </c>
      <c r="I2" s="51"/>
      <c r="J2" s="51"/>
      <c r="K2" s="51"/>
    </row>
    <row r="3" spans="1:11" ht="23.25" x14ac:dyDescent="0.5">
      <c r="A3" s="51"/>
      <c r="B3" s="51"/>
      <c r="C3" s="51"/>
      <c r="D3" s="51"/>
      <c r="E3" s="51"/>
      <c r="F3" s="51"/>
      <c r="G3" s="107"/>
      <c r="H3" s="52">
        <v>43435</v>
      </c>
      <c r="I3" s="51"/>
      <c r="J3" s="51"/>
      <c r="K3" s="51"/>
    </row>
    <row r="4" spans="1:11" ht="23.25" x14ac:dyDescent="0.5">
      <c r="A4" s="110" t="s">
        <v>2</v>
      </c>
      <c r="B4" s="110" t="s">
        <v>3</v>
      </c>
      <c r="C4" s="110" t="s">
        <v>4</v>
      </c>
      <c r="D4" s="110" t="s">
        <v>5</v>
      </c>
      <c r="E4" s="110" t="s">
        <v>6</v>
      </c>
      <c r="F4" s="110" t="s">
        <v>7</v>
      </c>
      <c r="G4" s="107"/>
      <c r="H4" s="111"/>
      <c r="I4" s="111"/>
      <c r="J4" s="112"/>
      <c r="K4" s="112"/>
    </row>
    <row r="5" spans="1:11" ht="23.25" x14ac:dyDescent="0.5">
      <c r="A5" s="113"/>
      <c r="B5" s="113" t="s">
        <v>8</v>
      </c>
      <c r="C5" s="113"/>
      <c r="D5" s="113"/>
      <c r="E5" s="113" t="s">
        <v>9</v>
      </c>
      <c r="F5" s="113" t="s">
        <v>10</v>
      </c>
      <c r="G5" s="107"/>
      <c r="H5" s="114" t="s">
        <v>11</v>
      </c>
      <c r="I5" s="114" t="s">
        <v>12</v>
      </c>
      <c r="J5" s="147" t="s">
        <v>4</v>
      </c>
      <c r="K5" s="114" t="s">
        <v>5</v>
      </c>
    </row>
    <row r="6" spans="1:11" ht="23.25" x14ac:dyDescent="0.5">
      <c r="A6" s="116" t="s">
        <v>13</v>
      </c>
      <c r="B6" s="116"/>
      <c r="C6" s="116"/>
      <c r="D6" s="116"/>
      <c r="E6" s="117"/>
      <c r="F6" s="116"/>
      <c r="G6" s="118"/>
      <c r="H6" s="110">
        <v>1</v>
      </c>
      <c r="I6" s="116" t="s">
        <v>14</v>
      </c>
      <c r="J6" s="119">
        <v>23547666.579999998</v>
      </c>
      <c r="K6" s="119">
        <v>103364281.94999997</v>
      </c>
    </row>
    <row r="7" spans="1:11" ht="23.25" x14ac:dyDescent="0.5">
      <c r="A7" s="120" t="s">
        <v>15</v>
      </c>
      <c r="B7" s="120"/>
      <c r="C7" s="120"/>
      <c r="D7" s="120"/>
      <c r="E7" s="121"/>
      <c r="F7" s="120"/>
      <c r="G7" s="118"/>
      <c r="H7" s="122">
        <v>2</v>
      </c>
      <c r="I7" s="120" t="s">
        <v>16</v>
      </c>
      <c r="J7" s="123">
        <v>27117048.239999998</v>
      </c>
      <c r="K7" s="123">
        <v>29974414.459999997</v>
      </c>
    </row>
    <row r="8" spans="1:11" ht="23.25" x14ac:dyDescent="0.5">
      <c r="A8" s="120" t="s">
        <v>17</v>
      </c>
      <c r="B8" s="120"/>
      <c r="C8" s="120"/>
      <c r="D8" s="120"/>
      <c r="E8" s="121"/>
      <c r="F8" s="120"/>
      <c r="G8" s="118"/>
      <c r="H8" s="122">
        <v>3</v>
      </c>
      <c r="I8" s="120" t="s">
        <v>18</v>
      </c>
      <c r="J8" s="123">
        <v>280600</v>
      </c>
      <c r="K8" s="123">
        <v>2317856</v>
      </c>
    </row>
    <row r="9" spans="1:11" ht="23.25" x14ac:dyDescent="0.5">
      <c r="A9" s="120" t="s">
        <v>19</v>
      </c>
      <c r="B9" s="120">
        <v>139400000</v>
      </c>
      <c r="C9" s="120">
        <v>2868712.3800000004</v>
      </c>
      <c r="D9" s="120">
        <v>6853245.1300000008</v>
      </c>
      <c r="E9" s="121" t="s">
        <v>9</v>
      </c>
      <c r="F9" s="120">
        <v>132546754.87</v>
      </c>
      <c r="G9" s="118"/>
      <c r="H9" s="122">
        <v>4</v>
      </c>
      <c r="I9" s="120" t="s">
        <v>20</v>
      </c>
      <c r="J9" s="123">
        <v>1996034.5199999998</v>
      </c>
      <c r="K9" s="123">
        <v>8522594.7200000007</v>
      </c>
    </row>
    <row r="10" spans="1:11" ht="23.25" x14ac:dyDescent="0.5">
      <c r="A10" s="120" t="s">
        <v>21</v>
      </c>
      <c r="B10" s="120">
        <v>14500000000</v>
      </c>
      <c r="C10" s="120">
        <v>249209168.98000002</v>
      </c>
      <c r="D10" s="120">
        <v>922601969.13</v>
      </c>
      <c r="E10" s="121" t="s">
        <v>9</v>
      </c>
      <c r="F10" s="120">
        <v>13577398030.870001</v>
      </c>
      <c r="G10" s="118"/>
      <c r="H10" s="122"/>
      <c r="I10" s="120"/>
      <c r="J10" s="123"/>
      <c r="K10" s="123"/>
    </row>
    <row r="11" spans="1:11" ht="23.25" x14ac:dyDescent="0.5">
      <c r="A11" s="120" t="s">
        <v>22</v>
      </c>
      <c r="B11" s="120">
        <v>900000000</v>
      </c>
      <c r="C11" s="120">
        <v>8884440.1199999992</v>
      </c>
      <c r="D11" s="120">
        <v>32377687.639999997</v>
      </c>
      <c r="E11" s="121" t="s">
        <v>9</v>
      </c>
      <c r="F11" s="120">
        <v>867622312.36000001</v>
      </c>
      <c r="G11" s="118"/>
      <c r="H11" s="122"/>
      <c r="I11" s="120"/>
      <c r="J11" s="123"/>
      <c r="K11" s="123"/>
    </row>
    <row r="12" spans="1:11" ht="23.25" x14ac:dyDescent="0.5">
      <c r="A12" s="120" t="s">
        <v>23</v>
      </c>
      <c r="B12" s="120">
        <v>600000</v>
      </c>
      <c r="C12" s="120">
        <v>74580</v>
      </c>
      <c r="D12" s="120">
        <v>252836</v>
      </c>
      <c r="E12" s="121" t="s">
        <v>9</v>
      </c>
      <c r="F12" s="120">
        <v>347164</v>
      </c>
      <c r="G12" s="118"/>
      <c r="H12" s="122"/>
      <c r="I12" s="120"/>
      <c r="J12" s="123"/>
      <c r="K12" s="123"/>
    </row>
    <row r="13" spans="1:11" ht="23.25" x14ac:dyDescent="0.5">
      <c r="A13" s="120" t="s">
        <v>24</v>
      </c>
      <c r="B13" s="120">
        <v>240000000</v>
      </c>
      <c r="C13" s="120">
        <v>18826402.140000001</v>
      </c>
      <c r="D13" s="120">
        <v>55987775.560000002</v>
      </c>
      <c r="E13" s="121" t="s">
        <v>9</v>
      </c>
      <c r="F13" s="120">
        <v>184012224.44</v>
      </c>
      <c r="G13" s="118"/>
      <c r="H13" s="122"/>
      <c r="I13" s="120"/>
      <c r="J13" s="123"/>
      <c r="K13" s="123"/>
    </row>
    <row r="14" spans="1:11" ht="23.25" x14ac:dyDescent="0.5">
      <c r="A14" s="120" t="s">
        <v>25</v>
      </c>
      <c r="B14" s="148">
        <v>60000000</v>
      </c>
      <c r="C14" s="120">
        <v>1932083.75</v>
      </c>
      <c r="D14" s="120">
        <v>5724880.5</v>
      </c>
      <c r="E14" s="121" t="s">
        <v>9</v>
      </c>
      <c r="F14" s="120">
        <v>54275119.5</v>
      </c>
      <c r="G14" s="118"/>
      <c r="H14" s="141"/>
      <c r="I14" s="151"/>
      <c r="J14" s="151"/>
      <c r="K14" s="151"/>
    </row>
    <row r="15" spans="1:11" ht="23.25" x14ac:dyDescent="0.5">
      <c r="A15" s="120" t="s">
        <v>26</v>
      </c>
      <c r="B15" s="127">
        <v>15840000000</v>
      </c>
      <c r="C15" s="127">
        <v>281795387.37</v>
      </c>
      <c r="D15" s="127">
        <v>1023798393.96</v>
      </c>
      <c r="E15" s="115" t="s">
        <v>9</v>
      </c>
      <c r="F15" s="127">
        <v>14816201606.040001</v>
      </c>
      <c r="G15" s="118"/>
      <c r="H15" s="122"/>
      <c r="I15" s="120"/>
      <c r="J15" s="123"/>
      <c r="K15" s="123"/>
    </row>
    <row r="16" spans="1:11" ht="23.25" x14ac:dyDescent="0.5">
      <c r="A16" s="120" t="s">
        <v>27</v>
      </c>
      <c r="B16" s="116"/>
      <c r="C16" s="116"/>
      <c r="D16" s="116"/>
      <c r="E16" s="117"/>
      <c r="F16" s="116"/>
      <c r="G16" s="118"/>
      <c r="H16" s="113"/>
      <c r="I16" s="120"/>
      <c r="J16" s="123"/>
      <c r="K16" s="123"/>
    </row>
    <row r="17" spans="1:11" ht="24" thickBot="1" x14ac:dyDescent="0.55000000000000004">
      <c r="A17" s="120" t="s">
        <v>28</v>
      </c>
      <c r="B17" s="128">
        <v>26200000000</v>
      </c>
      <c r="C17" s="120">
        <v>521115776.38</v>
      </c>
      <c r="D17" s="120">
        <v>5211458529.4099998</v>
      </c>
      <c r="E17" s="121" t="s">
        <v>9</v>
      </c>
      <c r="F17" s="120">
        <v>20988541470.59</v>
      </c>
      <c r="G17" s="118"/>
      <c r="H17" s="129"/>
      <c r="I17" s="130" t="s">
        <v>29</v>
      </c>
      <c r="J17" s="131">
        <v>52941349.339999996</v>
      </c>
      <c r="K17" s="131">
        <v>144179147.12999997</v>
      </c>
    </row>
    <row r="18" spans="1:11" ht="24" thickTop="1" x14ac:dyDescent="0.5">
      <c r="A18" s="120" t="s">
        <v>30</v>
      </c>
      <c r="B18" s="128">
        <v>13000000000</v>
      </c>
      <c r="C18" s="120">
        <v>389868120.22000003</v>
      </c>
      <c r="D18" s="120">
        <v>3630905973.6700001</v>
      </c>
      <c r="E18" s="132" t="s">
        <v>9</v>
      </c>
      <c r="F18" s="120">
        <v>9369094026.3299999</v>
      </c>
      <c r="G18" s="118"/>
      <c r="H18" s="107"/>
      <c r="I18" s="107"/>
      <c r="J18" s="107"/>
      <c r="K18" s="107"/>
    </row>
    <row r="19" spans="1:11" ht="23.25" x14ac:dyDescent="0.5">
      <c r="A19" s="120" t="s">
        <v>31</v>
      </c>
      <c r="B19" s="128">
        <v>0</v>
      </c>
      <c r="C19" s="120">
        <v>0</v>
      </c>
      <c r="D19" s="120">
        <v>0</v>
      </c>
      <c r="E19" s="121" t="s">
        <v>9</v>
      </c>
      <c r="F19" s="120">
        <v>0</v>
      </c>
      <c r="G19" s="118"/>
      <c r="H19" s="124"/>
      <c r="I19" s="124"/>
      <c r="J19" s="109"/>
      <c r="K19" s="118"/>
    </row>
    <row r="20" spans="1:11" ht="23.25" x14ac:dyDescent="0.5">
      <c r="A20" s="120" t="s">
        <v>32</v>
      </c>
      <c r="B20" s="128">
        <v>4200000000</v>
      </c>
      <c r="C20" s="120">
        <v>0</v>
      </c>
      <c r="D20" s="120">
        <v>759127695.87</v>
      </c>
      <c r="E20" s="121" t="s">
        <v>9</v>
      </c>
      <c r="F20" s="120">
        <v>3440872304.1300001</v>
      </c>
      <c r="G20" s="118"/>
      <c r="H20" s="111"/>
      <c r="I20" s="107"/>
      <c r="J20" s="107"/>
      <c r="K20" s="107"/>
    </row>
    <row r="21" spans="1:11" ht="23.25" x14ac:dyDescent="0.5">
      <c r="A21" s="120" t="s">
        <v>33</v>
      </c>
      <c r="B21" s="133">
        <v>12900000000</v>
      </c>
      <c r="C21" s="120">
        <v>1032621614</v>
      </c>
      <c r="D21" s="134">
        <v>3424410594</v>
      </c>
      <c r="E21" s="121" t="s">
        <v>9</v>
      </c>
      <c r="F21" s="135">
        <v>9475589406</v>
      </c>
      <c r="G21" s="118"/>
      <c r="H21" s="111"/>
      <c r="I21" s="107"/>
      <c r="J21" s="107"/>
      <c r="K21" s="107"/>
    </row>
    <row r="22" spans="1:11" ht="23.25" x14ac:dyDescent="0.5">
      <c r="A22" s="141" t="s">
        <v>34</v>
      </c>
      <c r="B22" s="133"/>
      <c r="C22" s="120"/>
      <c r="D22" s="134"/>
      <c r="E22" s="121"/>
      <c r="F22" s="135"/>
      <c r="G22" s="118"/>
      <c r="H22" s="111"/>
      <c r="I22" s="107"/>
      <c r="J22" s="107"/>
      <c r="K22" s="107"/>
    </row>
    <row r="23" spans="1:11" ht="23.25" x14ac:dyDescent="0.5">
      <c r="A23" s="120" t="s">
        <v>35</v>
      </c>
      <c r="B23" s="128">
        <v>3570000000</v>
      </c>
      <c r="C23" s="120">
        <v>238953122.72999999</v>
      </c>
      <c r="D23" s="120">
        <v>918729328.75999999</v>
      </c>
      <c r="E23" s="121" t="s">
        <v>9</v>
      </c>
      <c r="F23" s="120">
        <v>2651270671.2399998</v>
      </c>
      <c r="G23" s="118"/>
      <c r="H23" s="107"/>
      <c r="I23" s="107"/>
      <c r="J23" s="107"/>
      <c r="K23" s="107"/>
    </row>
    <row r="24" spans="1:11" ht="23.25" x14ac:dyDescent="0.5">
      <c r="A24" s="120" t="s">
        <v>36</v>
      </c>
      <c r="B24" s="120">
        <v>4600000</v>
      </c>
      <c r="C24" s="120">
        <v>267064</v>
      </c>
      <c r="D24" s="120">
        <v>298110</v>
      </c>
      <c r="E24" s="121" t="s">
        <v>9</v>
      </c>
      <c r="F24" s="120">
        <v>4301890</v>
      </c>
      <c r="G24" s="149"/>
      <c r="H24" s="150"/>
      <c r="I24" s="150"/>
      <c r="J24" s="150"/>
      <c r="K24" s="150"/>
    </row>
    <row r="25" spans="1:11" ht="23.25" x14ac:dyDescent="0.5">
      <c r="A25" s="120" t="s">
        <v>37</v>
      </c>
      <c r="B25" s="120">
        <v>400000</v>
      </c>
      <c r="C25" s="120">
        <v>45780</v>
      </c>
      <c r="D25" s="120">
        <v>77050</v>
      </c>
      <c r="E25" s="121" t="s">
        <v>9</v>
      </c>
      <c r="F25" s="120">
        <v>322950</v>
      </c>
      <c r="G25" s="118"/>
      <c r="H25" s="107"/>
      <c r="I25" s="107"/>
      <c r="J25" s="107"/>
      <c r="K25" s="107"/>
    </row>
    <row r="26" spans="1:11" ht="23.25" x14ac:dyDescent="0.5">
      <c r="A26" s="120" t="s">
        <v>38</v>
      </c>
      <c r="B26" s="120">
        <v>125000000</v>
      </c>
      <c r="C26" s="120">
        <v>5313665</v>
      </c>
      <c r="D26" s="120">
        <v>40003850</v>
      </c>
      <c r="E26" s="121" t="s">
        <v>9</v>
      </c>
      <c r="F26" s="120">
        <v>84996150</v>
      </c>
      <c r="G26" s="118"/>
      <c r="H26" s="107"/>
      <c r="I26" s="107"/>
      <c r="J26" s="107"/>
      <c r="K26" s="107"/>
    </row>
    <row r="27" spans="1:11" ht="23.25" x14ac:dyDescent="0.5">
      <c r="A27" s="120" t="s">
        <v>39</v>
      </c>
      <c r="B27" s="136">
        <v>60000000000</v>
      </c>
      <c r="C27" s="136">
        <v>2188185142.3299999</v>
      </c>
      <c r="D27" s="136">
        <v>13985011131.710001</v>
      </c>
      <c r="E27" s="115" t="s">
        <v>9</v>
      </c>
      <c r="F27" s="127">
        <v>46014988868.290001</v>
      </c>
      <c r="G27" s="118"/>
      <c r="H27" s="124"/>
      <c r="I27" s="124"/>
      <c r="J27" s="124"/>
      <c r="K27" s="124"/>
    </row>
    <row r="28" spans="1:11" ht="23.25" x14ac:dyDescent="0.5">
      <c r="A28" s="126" t="s">
        <v>40</v>
      </c>
      <c r="B28" s="125">
        <v>75840000000</v>
      </c>
      <c r="C28" s="125">
        <v>2469980529.6999998</v>
      </c>
      <c r="D28" s="125">
        <v>15008809525.670002</v>
      </c>
      <c r="E28" s="137" t="s">
        <v>9</v>
      </c>
      <c r="F28" s="125">
        <v>60831190474.330002</v>
      </c>
      <c r="G28" s="118"/>
      <c r="H28" s="107"/>
      <c r="I28" s="107"/>
      <c r="J28" s="107"/>
      <c r="K28" s="107"/>
    </row>
    <row r="29" spans="1:11" ht="23.25" x14ac:dyDescent="0.5">
      <c r="A29" s="120" t="s">
        <v>41</v>
      </c>
      <c r="B29" s="116"/>
      <c r="C29" s="116"/>
      <c r="D29" s="116"/>
      <c r="E29" s="117"/>
      <c r="F29" s="116"/>
      <c r="G29" s="118"/>
      <c r="H29" s="107"/>
      <c r="I29" s="107"/>
      <c r="J29" s="107"/>
      <c r="K29" s="107"/>
    </row>
    <row r="30" spans="1:11" ht="23.25" x14ac:dyDescent="0.5">
      <c r="A30" s="120" t="s">
        <v>42</v>
      </c>
      <c r="B30" s="120"/>
      <c r="C30" s="120"/>
      <c r="D30" s="120"/>
      <c r="E30" s="121"/>
      <c r="F30" s="120"/>
      <c r="G30" s="118"/>
      <c r="H30" s="107"/>
      <c r="I30" s="107"/>
      <c r="J30" s="107"/>
      <c r="K30" s="107"/>
    </row>
    <row r="31" spans="1:11" ht="23.25" x14ac:dyDescent="0.5">
      <c r="A31" s="120" t="s">
        <v>43</v>
      </c>
      <c r="B31" s="120">
        <v>1374000000</v>
      </c>
      <c r="C31" s="120">
        <v>41280122</v>
      </c>
      <c r="D31" s="120">
        <v>128235165.53999999</v>
      </c>
      <c r="E31" s="121" t="s">
        <v>9</v>
      </c>
      <c r="F31" s="120">
        <v>1245764834.46</v>
      </c>
      <c r="G31" s="118"/>
      <c r="H31" s="107"/>
      <c r="I31" s="107"/>
      <c r="J31" s="107"/>
      <c r="K31" s="107"/>
    </row>
    <row r="32" spans="1:11" ht="23.25" x14ac:dyDescent="0.5">
      <c r="A32" s="120" t="s">
        <v>44</v>
      </c>
      <c r="B32" s="120">
        <v>37500000</v>
      </c>
      <c r="C32" s="120">
        <v>2916970</v>
      </c>
      <c r="D32" s="120">
        <v>9232240</v>
      </c>
      <c r="E32" s="121" t="s">
        <v>9</v>
      </c>
      <c r="F32" s="120">
        <v>28267760</v>
      </c>
      <c r="G32" s="118"/>
      <c r="H32" s="107"/>
      <c r="I32" s="107"/>
      <c r="J32" s="107"/>
      <c r="K32" s="107"/>
    </row>
    <row r="33" spans="1:11" ht="23.25" x14ac:dyDescent="0.5">
      <c r="A33" s="120" t="s">
        <v>45</v>
      </c>
      <c r="B33" s="120">
        <v>64000000</v>
      </c>
      <c r="C33" s="120">
        <v>4070448.69</v>
      </c>
      <c r="D33" s="120">
        <v>14760804.6</v>
      </c>
      <c r="E33" s="121" t="s">
        <v>9</v>
      </c>
      <c r="F33" s="120">
        <v>49239195.399999999</v>
      </c>
      <c r="G33" s="118"/>
      <c r="H33" s="109"/>
      <c r="I33" s="109"/>
      <c r="J33" s="109"/>
      <c r="K33" s="109"/>
    </row>
    <row r="34" spans="1:11" ht="23.25" x14ac:dyDescent="0.5">
      <c r="A34" s="120" t="s">
        <v>46</v>
      </c>
      <c r="B34" s="120">
        <v>52000000</v>
      </c>
      <c r="C34" s="120">
        <v>4817559.87</v>
      </c>
      <c r="D34" s="120">
        <v>15376289.990000002</v>
      </c>
      <c r="E34" s="121" t="s">
        <v>9</v>
      </c>
      <c r="F34" s="120">
        <v>36623710.009999998</v>
      </c>
      <c r="G34" s="118"/>
      <c r="H34" s="107"/>
      <c r="I34" s="107"/>
      <c r="J34" s="107"/>
      <c r="K34" s="107"/>
    </row>
    <row r="35" spans="1:11" ht="23.25" x14ac:dyDescent="0.5">
      <c r="A35" s="120" t="s">
        <v>47</v>
      </c>
      <c r="B35" s="120">
        <v>10000</v>
      </c>
      <c r="C35" s="120">
        <v>200</v>
      </c>
      <c r="D35" s="120">
        <v>200</v>
      </c>
      <c r="E35" s="121" t="s">
        <v>9</v>
      </c>
      <c r="F35" s="120">
        <v>9800</v>
      </c>
      <c r="G35" s="118"/>
      <c r="H35" s="107"/>
      <c r="I35" s="107"/>
      <c r="J35" s="107"/>
      <c r="K35" s="107"/>
    </row>
    <row r="36" spans="1:11" ht="23.25" x14ac:dyDescent="0.5">
      <c r="A36" s="120" t="s">
        <v>48</v>
      </c>
      <c r="B36" s="120">
        <v>79000000</v>
      </c>
      <c r="C36" s="120">
        <v>5547460</v>
      </c>
      <c r="D36" s="120">
        <v>18057910</v>
      </c>
      <c r="E36" s="121" t="s">
        <v>9</v>
      </c>
      <c r="F36" s="120">
        <v>60942090</v>
      </c>
      <c r="G36" s="118"/>
      <c r="H36" s="109"/>
      <c r="I36" s="109"/>
      <c r="J36" s="109"/>
      <c r="K36" s="109"/>
    </row>
    <row r="37" spans="1:11" ht="23.25" x14ac:dyDescent="0.5">
      <c r="A37" s="120" t="s">
        <v>49</v>
      </c>
      <c r="B37" s="138">
        <v>900000</v>
      </c>
      <c r="C37" s="120">
        <v>62360</v>
      </c>
      <c r="D37" s="120">
        <v>201710</v>
      </c>
      <c r="E37" s="121" t="s">
        <v>9</v>
      </c>
      <c r="F37" s="120">
        <v>698290</v>
      </c>
      <c r="G37" s="118"/>
      <c r="H37" s="107"/>
      <c r="I37" s="107"/>
      <c r="J37" s="107"/>
      <c r="K37" s="107"/>
    </row>
    <row r="38" spans="1:11" ht="23.25" x14ac:dyDescent="0.5">
      <c r="A38" s="120" t="s">
        <v>50</v>
      </c>
      <c r="B38" s="138">
        <v>9500000</v>
      </c>
      <c r="C38" s="120">
        <v>931550</v>
      </c>
      <c r="D38" s="120">
        <v>2643250</v>
      </c>
      <c r="E38" s="121" t="s">
        <v>9</v>
      </c>
      <c r="F38" s="120">
        <v>6856750</v>
      </c>
      <c r="G38" s="118"/>
      <c r="H38" s="107"/>
      <c r="I38" s="107"/>
      <c r="J38" s="107"/>
      <c r="K38" s="107"/>
    </row>
    <row r="39" spans="1:11" ht="23.25" x14ac:dyDescent="0.5">
      <c r="A39" s="134"/>
      <c r="B39" s="138"/>
      <c r="C39" s="134"/>
      <c r="D39" s="134"/>
      <c r="E39" s="139"/>
      <c r="F39" s="134"/>
      <c r="G39" s="118"/>
      <c r="H39" s="107"/>
      <c r="I39" s="107"/>
      <c r="J39" s="107"/>
      <c r="K39" s="107"/>
    </row>
    <row r="40" spans="1:11" ht="23.25" x14ac:dyDescent="0.5">
      <c r="A40" s="134"/>
      <c r="B40" s="138"/>
      <c r="C40" s="134"/>
      <c r="D40" s="134"/>
      <c r="E40" s="139"/>
      <c r="F40" s="134"/>
      <c r="G40" s="118"/>
      <c r="H40" s="107"/>
      <c r="I40" s="107"/>
      <c r="J40" s="107"/>
      <c r="K40" s="107"/>
    </row>
    <row r="41" spans="1:11" ht="23.25" x14ac:dyDescent="0.5">
      <c r="A41" s="51" t="s">
        <v>51</v>
      </c>
      <c r="B41" s="51"/>
      <c r="C41" s="51"/>
      <c r="D41" s="51"/>
      <c r="E41" s="51"/>
      <c r="F41" s="51"/>
      <c r="G41" s="118"/>
      <c r="H41" s="107"/>
      <c r="I41" s="107"/>
      <c r="J41" s="107"/>
      <c r="K41" s="107"/>
    </row>
    <row r="42" spans="1:11" ht="23.25" x14ac:dyDescent="0.5">
      <c r="A42" s="51"/>
      <c r="B42" s="51"/>
      <c r="C42" s="51"/>
      <c r="D42" s="51"/>
      <c r="E42" s="51"/>
      <c r="F42" s="51"/>
      <c r="G42" s="118"/>
      <c r="H42" s="107"/>
      <c r="I42" s="107"/>
      <c r="J42" s="107"/>
      <c r="K42" s="107"/>
    </row>
    <row r="43" spans="1:11" ht="23.25" x14ac:dyDescent="0.5">
      <c r="A43" s="110" t="s">
        <v>2</v>
      </c>
      <c r="B43" s="110" t="s">
        <v>3</v>
      </c>
      <c r="C43" s="110" t="s">
        <v>4</v>
      </c>
      <c r="D43" s="110" t="s">
        <v>5</v>
      </c>
      <c r="E43" s="110" t="s">
        <v>6</v>
      </c>
      <c r="F43" s="110" t="s">
        <v>7</v>
      </c>
      <c r="G43" s="118"/>
      <c r="H43" s="107"/>
      <c r="I43" s="107"/>
      <c r="J43" s="107"/>
      <c r="K43" s="107"/>
    </row>
    <row r="44" spans="1:11" ht="23.25" x14ac:dyDescent="0.5">
      <c r="A44" s="113"/>
      <c r="B44" s="113" t="s">
        <v>8</v>
      </c>
      <c r="C44" s="113"/>
      <c r="D44" s="113"/>
      <c r="E44" s="113" t="s">
        <v>9</v>
      </c>
      <c r="F44" s="113" t="s">
        <v>52</v>
      </c>
      <c r="G44" s="118"/>
      <c r="H44" s="124"/>
      <c r="I44" s="124"/>
      <c r="J44" s="124"/>
      <c r="K44" s="124"/>
    </row>
    <row r="45" spans="1:11" ht="23.25" x14ac:dyDescent="0.5">
      <c r="A45" s="116"/>
      <c r="B45" s="116"/>
      <c r="C45" s="116"/>
      <c r="D45" s="116"/>
      <c r="E45" s="117"/>
      <c r="F45" s="116"/>
      <c r="G45" s="118"/>
      <c r="H45" s="109"/>
      <c r="I45" s="109"/>
      <c r="J45" s="109"/>
      <c r="K45" s="109"/>
    </row>
    <row r="46" spans="1:11" ht="23.25" x14ac:dyDescent="0.5">
      <c r="A46" s="120" t="s">
        <v>53</v>
      </c>
      <c r="B46" s="120">
        <v>80000</v>
      </c>
      <c r="C46" s="120">
        <v>5500</v>
      </c>
      <c r="D46" s="120">
        <v>13500</v>
      </c>
      <c r="E46" s="121" t="s">
        <v>9</v>
      </c>
      <c r="F46" s="120">
        <v>66500</v>
      </c>
      <c r="G46" s="118"/>
      <c r="H46" s="109"/>
      <c r="I46" s="109"/>
      <c r="J46" s="109"/>
      <c r="K46" s="109"/>
    </row>
    <row r="47" spans="1:11" ht="23.25" x14ac:dyDescent="0.5">
      <c r="A47" s="120" t="s">
        <v>54</v>
      </c>
      <c r="B47" s="120">
        <v>10000</v>
      </c>
      <c r="C47" s="120">
        <v>2000</v>
      </c>
      <c r="D47" s="120">
        <v>3750</v>
      </c>
      <c r="E47" s="121" t="s">
        <v>9</v>
      </c>
      <c r="F47" s="120">
        <v>6250</v>
      </c>
      <c r="G47" s="118"/>
      <c r="H47" s="109"/>
      <c r="I47" s="109"/>
      <c r="J47" s="109"/>
      <c r="K47" s="109"/>
    </row>
    <row r="48" spans="1:11" ht="23.25" x14ac:dyDescent="0.5">
      <c r="A48" s="120" t="s">
        <v>55</v>
      </c>
      <c r="B48" s="127">
        <v>1617000000</v>
      </c>
      <c r="C48" s="127">
        <v>59634170.559999995</v>
      </c>
      <c r="D48" s="127">
        <v>188524820.13</v>
      </c>
      <c r="E48" s="115" t="s">
        <v>9</v>
      </c>
      <c r="F48" s="127">
        <v>1428475179.8699999</v>
      </c>
      <c r="G48" s="118"/>
      <c r="H48" s="109"/>
      <c r="I48" s="109"/>
      <c r="J48" s="109"/>
      <c r="K48" s="109"/>
    </row>
    <row r="49" spans="1:11" ht="23.25" x14ac:dyDescent="0.5">
      <c r="A49" s="120" t="s">
        <v>56</v>
      </c>
      <c r="B49" s="120"/>
      <c r="C49" s="120"/>
      <c r="D49" s="120"/>
      <c r="E49" s="121"/>
      <c r="F49" s="120"/>
      <c r="G49" s="118"/>
      <c r="H49" s="109"/>
      <c r="I49" s="109"/>
      <c r="J49" s="109"/>
      <c r="K49" s="109"/>
    </row>
    <row r="50" spans="1:11" ht="23.25" x14ac:dyDescent="0.5">
      <c r="A50" s="120" t="s">
        <v>113</v>
      </c>
      <c r="B50" s="120">
        <v>113000000</v>
      </c>
      <c r="C50" s="120">
        <v>20275915</v>
      </c>
      <c r="D50" s="120">
        <v>46237183.200000003</v>
      </c>
      <c r="E50" s="121" t="s">
        <v>9</v>
      </c>
      <c r="F50" s="120">
        <v>66762816.799999997</v>
      </c>
      <c r="G50" s="118"/>
      <c r="H50" s="107"/>
      <c r="I50" s="107"/>
      <c r="J50" s="107"/>
      <c r="K50" s="107"/>
    </row>
    <row r="51" spans="1:11" ht="23.25" x14ac:dyDescent="0.5">
      <c r="A51" s="120" t="s">
        <v>58</v>
      </c>
      <c r="B51" s="120"/>
      <c r="C51" s="120"/>
      <c r="D51" s="120"/>
      <c r="E51" s="121"/>
      <c r="F51" s="120"/>
      <c r="G51" s="118"/>
      <c r="H51" s="107"/>
      <c r="I51" s="107"/>
      <c r="J51" s="107"/>
      <c r="K51" s="107"/>
    </row>
    <row r="52" spans="1:11" ht="23.25" x14ac:dyDescent="0.5">
      <c r="A52" s="120" t="s">
        <v>59</v>
      </c>
      <c r="B52" s="120">
        <v>15000000</v>
      </c>
      <c r="C52" s="120">
        <v>1704805</v>
      </c>
      <c r="D52" s="120">
        <v>4642440</v>
      </c>
      <c r="E52" s="121" t="s">
        <v>9</v>
      </c>
      <c r="F52" s="120">
        <v>10357560</v>
      </c>
      <c r="G52" s="118"/>
      <c r="H52" s="107"/>
      <c r="I52" s="107"/>
      <c r="J52" s="107"/>
      <c r="K52" s="107"/>
    </row>
    <row r="53" spans="1:11" ht="23.25" x14ac:dyDescent="0.5">
      <c r="A53" s="120" t="s">
        <v>60</v>
      </c>
      <c r="B53" s="120"/>
      <c r="C53" s="120"/>
      <c r="D53" s="120"/>
      <c r="E53" s="121"/>
      <c r="F53" s="120"/>
      <c r="G53" s="118"/>
      <c r="H53" s="107"/>
      <c r="I53" s="107"/>
      <c r="J53" s="107"/>
      <c r="K53" s="107"/>
    </row>
    <row r="54" spans="1:11" ht="23.25" x14ac:dyDescent="0.5">
      <c r="A54" s="120" t="s">
        <v>61</v>
      </c>
      <c r="B54" s="120">
        <v>200000</v>
      </c>
      <c r="C54" s="120">
        <v>28710</v>
      </c>
      <c r="D54" s="120">
        <v>73030</v>
      </c>
      <c r="E54" s="121" t="s">
        <v>9</v>
      </c>
      <c r="F54" s="120">
        <v>126970</v>
      </c>
      <c r="G54" s="118"/>
      <c r="H54" s="107"/>
      <c r="I54" s="107"/>
      <c r="J54" s="107"/>
      <c r="K54" s="107"/>
    </row>
    <row r="55" spans="1:11" ht="23.25" x14ac:dyDescent="0.5">
      <c r="A55" s="120" t="s">
        <v>62</v>
      </c>
      <c r="B55" s="120">
        <v>800000</v>
      </c>
      <c r="C55" s="120">
        <v>150000</v>
      </c>
      <c r="D55" s="120">
        <v>342000</v>
      </c>
      <c r="E55" s="121" t="s">
        <v>9</v>
      </c>
      <c r="F55" s="120">
        <v>458000</v>
      </c>
      <c r="G55" s="118"/>
      <c r="H55" s="107"/>
      <c r="I55" s="107"/>
      <c r="J55" s="107"/>
      <c r="K55" s="107"/>
    </row>
    <row r="56" spans="1:11" ht="23.25" x14ac:dyDescent="0.5">
      <c r="A56" s="120" t="s">
        <v>63</v>
      </c>
      <c r="B56" s="120">
        <v>300000</v>
      </c>
      <c r="C56" s="120">
        <v>92000</v>
      </c>
      <c r="D56" s="120">
        <v>153000</v>
      </c>
      <c r="E56" s="121" t="s">
        <v>9</v>
      </c>
      <c r="F56" s="120">
        <v>147000</v>
      </c>
      <c r="G56" s="118"/>
      <c r="H56" s="107"/>
      <c r="I56" s="107"/>
      <c r="J56" s="107"/>
      <c r="K56" s="107"/>
    </row>
    <row r="57" spans="1:11" ht="23.25" x14ac:dyDescent="0.5">
      <c r="A57" s="120" t="s">
        <v>64</v>
      </c>
      <c r="B57" s="120">
        <v>500000</v>
      </c>
      <c r="C57" s="120">
        <v>53140</v>
      </c>
      <c r="D57" s="120">
        <v>181090</v>
      </c>
      <c r="E57" s="121" t="s">
        <v>9</v>
      </c>
      <c r="F57" s="120">
        <v>318910</v>
      </c>
      <c r="G57" s="118"/>
      <c r="H57" s="107"/>
      <c r="I57" s="107"/>
      <c r="J57" s="107"/>
      <c r="K57" s="107"/>
    </row>
    <row r="58" spans="1:11" ht="23.25" x14ac:dyDescent="0.5">
      <c r="A58" s="120" t="s">
        <v>65</v>
      </c>
      <c r="B58" s="120">
        <v>7200000</v>
      </c>
      <c r="C58" s="120">
        <v>1031113</v>
      </c>
      <c r="D58" s="120">
        <v>2599690</v>
      </c>
      <c r="E58" s="121" t="s">
        <v>9</v>
      </c>
      <c r="F58" s="120">
        <v>4600310</v>
      </c>
      <c r="G58" s="118"/>
      <c r="H58" s="107"/>
      <c r="I58" s="107"/>
      <c r="J58" s="107"/>
      <c r="K58" s="107"/>
    </row>
    <row r="59" spans="1:11" ht="23.25" x14ac:dyDescent="0.5">
      <c r="A59" s="120" t="s">
        <v>66</v>
      </c>
      <c r="B59" s="120"/>
      <c r="C59" s="120"/>
      <c r="D59" s="120"/>
      <c r="E59" s="121"/>
      <c r="F59" s="120"/>
      <c r="G59" s="118"/>
      <c r="H59" s="107"/>
      <c r="I59" s="107"/>
      <c r="J59" s="107"/>
      <c r="K59" s="107"/>
    </row>
    <row r="60" spans="1:11" ht="23.25" x14ac:dyDescent="0.5">
      <c r="A60" s="120" t="s">
        <v>67</v>
      </c>
      <c r="B60" s="127">
        <v>137000000</v>
      </c>
      <c r="C60" s="127">
        <v>23335683</v>
      </c>
      <c r="D60" s="127">
        <v>54228433.200000003</v>
      </c>
      <c r="E60" s="115" t="s">
        <v>9</v>
      </c>
      <c r="F60" s="127">
        <v>82771566.799999997</v>
      </c>
      <c r="G60" s="118"/>
      <c r="H60" s="107"/>
      <c r="I60" s="107"/>
      <c r="J60" s="107"/>
      <c r="K60" s="107"/>
    </row>
    <row r="61" spans="1:11" ht="23.25" x14ac:dyDescent="0.5">
      <c r="A61" s="120" t="s">
        <v>68</v>
      </c>
      <c r="B61" s="120"/>
      <c r="C61" s="120"/>
      <c r="D61" s="120"/>
      <c r="E61" s="121"/>
      <c r="F61" s="120"/>
      <c r="G61" s="118"/>
      <c r="H61" s="107"/>
      <c r="I61" s="107"/>
      <c r="J61" s="107"/>
      <c r="K61" s="107"/>
    </row>
    <row r="62" spans="1:11" ht="23.25" x14ac:dyDescent="0.5">
      <c r="A62" s="120" t="s">
        <v>69</v>
      </c>
      <c r="B62" s="120">
        <v>85000000</v>
      </c>
      <c r="C62" s="120">
        <v>7369797</v>
      </c>
      <c r="D62" s="120">
        <v>22136346.800000001</v>
      </c>
      <c r="E62" s="121" t="s">
        <v>9</v>
      </c>
      <c r="F62" s="120">
        <v>62863653.200000003</v>
      </c>
      <c r="G62" s="118"/>
      <c r="H62" s="107"/>
      <c r="I62" s="107"/>
      <c r="J62" s="107"/>
      <c r="K62" s="107"/>
    </row>
    <row r="63" spans="1:11" ht="23.25" x14ac:dyDescent="0.5">
      <c r="A63" s="120" t="s">
        <v>70</v>
      </c>
      <c r="B63" s="127">
        <v>85000000</v>
      </c>
      <c r="C63" s="127">
        <v>7369797</v>
      </c>
      <c r="D63" s="127">
        <v>22136346.800000001</v>
      </c>
      <c r="E63" s="115" t="s">
        <v>9</v>
      </c>
      <c r="F63" s="127">
        <v>62863653.200000003</v>
      </c>
      <c r="G63" s="118"/>
      <c r="H63" s="107"/>
      <c r="I63" s="107"/>
      <c r="J63" s="107"/>
      <c r="K63" s="107"/>
    </row>
    <row r="64" spans="1:11" ht="23.25" x14ac:dyDescent="0.5">
      <c r="A64" s="120" t="s">
        <v>71</v>
      </c>
      <c r="B64" s="120"/>
      <c r="C64" s="120"/>
      <c r="D64" s="120"/>
      <c r="E64" s="121"/>
      <c r="F64" s="120"/>
      <c r="G64" s="118"/>
      <c r="H64" s="124"/>
      <c r="I64" s="124"/>
      <c r="J64" s="124"/>
      <c r="K64" s="124"/>
    </row>
    <row r="65" spans="1:11" ht="23.25" x14ac:dyDescent="0.5">
      <c r="A65" s="120" t="s">
        <v>72</v>
      </c>
      <c r="B65" s="120">
        <v>0</v>
      </c>
      <c r="C65" s="120">
        <v>0</v>
      </c>
      <c r="D65" s="120">
        <v>0</v>
      </c>
      <c r="E65" s="121" t="s">
        <v>9</v>
      </c>
      <c r="F65" s="120">
        <v>0</v>
      </c>
      <c r="G65" s="118"/>
      <c r="H65" s="109"/>
      <c r="I65" s="109"/>
      <c r="J65" s="109"/>
      <c r="K65" s="109"/>
    </row>
    <row r="66" spans="1:11" ht="23.25" x14ac:dyDescent="0.5">
      <c r="A66" s="120" t="s">
        <v>73</v>
      </c>
      <c r="B66" s="120">
        <v>10000000</v>
      </c>
      <c r="C66" s="120">
        <v>756528</v>
      </c>
      <c r="D66" s="120">
        <v>3112540</v>
      </c>
      <c r="E66" s="121" t="s">
        <v>9</v>
      </c>
      <c r="F66" s="120">
        <v>6887460</v>
      </c>
      <c r="G66" s="118"/>
      <c r="H66" s="107"/>
      <c r="I66" s="107"/>
      <c r="J66" s="107"/>
      <c r="K66" s="107"/>
    </row>
    <row r="67" spans="1:11" ht="23.25" x14ac:dyDescent="0.5">
      <c r="A67" s="120" t="s">
        <v>74</v>
      </c>
      <c r="B67" s="120">
        <v>500000</v>
      </c>
      <c r="C67" s="120">
        <v>18250</v>
      </c>
      <c r="D67" s="120">
        <v>94702</v>
      </c>
      <c r="E67" s="121" t="s">
        <v>9</v>
      </c>
      <c r="F67" s="120">
        <v>405298</v>
      </c>
      <c r="G67" s="118"/>
      <c r="H67" s="107"/>
      <c r="I67" s="107"/>
      <c r="J67" s="107"/>
      <c r="K67" s="107"/>
    </row>
    <row r="68" spans="1:11" ht="23.25" x14ac:dyDescent="0.5">
      <c r="A68" s="120" t="s">
        <v>75</v>
      </c>
      <c r="B68" s="120">
        <v>1050000</v>
      </c>
      <c r="C68" s="120">
        <v>75610</v>
      </c>
      <c r="D68" s="120">
        <v>221400</v>
      </c>
      <c r="E68" s="121" t="s">
        <v>9</v>
      </c>
      <c r="F68" s="120">
        <v>828600</v>
      </c>
      <c r="G68" s="118"/>
      <c r="H68" s="107"/>
      <c r="I68" s="107"/>
      <c r="J68" s="107"/>
      <c r="K68" s="107"/>
    </row>
    <row r="69" spans="1:11" ht="23.25" x14ac:dyDescent="0.5">
      <c r="A69" s="120" t="s">
        <v>76</v>
      </c>
      <c r="B69" s="120">
        <v>10000000</v>
      </c>
      <c r="C69" s="120">
        <v>225975</v>
      </c>
      <c r="D69" s="120">
        <v>949250</v>
      </c>
      <c r="E69" s="121" t="s">
        <v>9</v>
      </c>
      <c r="F69" s="120">
        <v>9050750</v>
      </c>
      <c r="G69" s="118"/>
      <c r="H69" s="124"/>
      <c r="I69" s="124"/>
      <c r="J69" s="124"/>
      <c r="K69" s="124"/>
    </row>
    <row r="70" spans="1:11" ht="23.25" x14ac:dyDescent="0.5">
      <c r="A70" s="120" t="s">
        <v>77</v>
      </c>
      <c r="B70" s="120">
        <v>4700000</v>
      </c>
      <c r="C70" s="120">
        <v>193500</v>
      </c>
      <c r="D70" s="120">
        <v>1122410</v>
      </c>
      <c r="E70" s="121" t="s">
        <v>9</v>
      </c>
      <c r="F70" s="120">
        <v>3577590</v>
      </c>
      <c r="G70" s="118"/>
      <c r="H70" s="109"/>
      <c r="I70" s="109"/>
      <c r="J70" s="109"/>
      <c r="K70" s="109"/>
    </row>
    <row r="71" spans="1:11" ht="23.25" x14ac:dyDescent="0.5">
      <c r="A71" s="120" t="s">
        <v>78</v>
      </c>
      <c r="B71" s="120">
        <v>130000</v>
      </c>
      <c r="C71" s="120">
        <v>9800</v>
      </c>
      <c r="D71" s="120">
        <v>17600</v>
      </c>
      <c r="E71" s="121" t="s">
        <v>9</v>
      </c>
      <c r="F71" s="120">
        <v>112400</v>
      </c>
      <c r="G71" s="118"/>
      <c r="H71" s="107"/>
      <c r="I71" s="107"/>
      <c r="J71" s="107"/>
      <c r="K71" s="107"/>
    </row>
    <row r="72" spans="1:11" ht="23.25" x14ac:dyDescent="0.5">
      <c r="A72" s="120" t="s">
        <v>79</v>
      </c>
      <c r="B72" s="120">
        <v>5200000</v>
      </c>
      <c r="C72" s="120">
        <v>466250</v>
      </c>
      <c r="D72" s="120">
        <v>1507170</v>
      </c>
      <c r="E72" s="121" t="s">
        <v>9</v>
      </c>
      <c r="F72" s="120">
        <v>3692830</v>
      </c>
      <c r="G72" s="118"/>
      <c r="H72" s="107"/>
      <c r="I72" s="107"/>
      <c r="J72" s="107"/>
      <c r="K72" s="107"/>
    </row>
    <row r="73" spans="1:11" ht="23.25" x14ac:dyDescent="0.5">
      <c r="A73" s="120" t="s">
        <v>80</v>
      </c>
      <c r="B73" s="120">
        <v>13800000</v>
      </c>
      <c r="C73" s="120">
        <v>760685</v>
      </c>
      <c r="D73" s="120">
        <v>2497765</v>
      </c>
      <c r="E73" s="121" t="s">
        <v>9</v>
      </c>
      <c r="F73" s="120">
        <v>11302235</v>
      </c>
      <c r="G73" s="118"/>
      <c r="H73" s="107"/>
      <c r="I73" s="107"/>
      <c r="J73" s="107"/>
      <c r="K73" s="107"/>
    </row>
    <row r="74" spans="1:11" ht="23.25" x14ac:dyDescent="0.5">
      <c r="A74" s="120" t="s">
        <v>81</v>
      </c>
      <c r="B74" s="120">
        <v>50000</v>
      </c>
      <c r="C74" s="120">
        <v>0</v>
      </c>
      <c r="D74" s="120">
        <v>0</v>
      </c>
      <c r="E74" s="121" t="s">
        <v>9</v>
      </c>
      <c r="F74" s="120">
        <v>50000</v>
      </c>
      <c r="G74" s="118"/>
      <c r="H74" s="124"/>
      <c r="I74" s="124"/>
      <c r="J74" s="124"/>
      <c r="K74" s="124"/>
    </row>
    <row r="75" spans="1:11" ht="23.25" x14ac:dyDescent="0.5">
      <c r="A75" s="120" t="s">
        <v>82</v>
      </c>
      <c r="B75" s="120">
        <v>15500000</v>
      </c>
      <c r="C75" s="120">
        <v>394000</v>
      </c>
      <c r="D75" s="120">
        <v>2316008</v>
      </c>
      <c r="E75" s="121" t="s">
        <v>9</v>
      </c>
      <c r="F75" s="120">
        <v>13183992</v>
      </c>
      <c r="G75" s="118"/>
      <c r="H75" s="109"/>
      <c r="I75" s="109"/>
      <c r="J75" s="109"/>
      <c r="K75" s="109"/>
    </row>
    <row r="76" spans="1:11" ht="23.25" x14ac:dyDescent="0.5">
      <c r="A76" s="120" t="s">
        <v>83</v>
      </c>
      <c r="B76" s="120">
        <v>30000</v>
      </c>
      <c r="C76" s="120">
        <v>2500</v>
      </c>
      <c r="D76" s="120">
        <v>13700</v>
      </c>
      <c r="E76" s="121" t="s">
        <v>9</v>
      </c>
      <c r="F76" s="120">
        <v>16300</v>
      </c>
      <c r="G76" s="118"/>
      <c r="H76" s="107"/>
      <c r="I76" s="107"/>
      <c r="J76" s="107"/>
      <c r="K76" s="107"/>
    </row>
    <row r="77" spans="1:11" ht="23.25" x14ac:dyDescent="0.5">
      <c r="A77" s="120" t="s">
        <v>84</v>
      </c>
      <c r="B77" s="120">
        <v>0</v>
      </c>
      <c r="C77" s="120">
        <v>0</v>
      </c>
      <c r="D77" s="120">
        <v>0</v>
      </c>
      <c r="E77" s="121" t="s">
        <v>9</v>
      </c>
      <c r="F77" s="120">
        <v>0</v>
      </c>
      <c r="G77" s="118"/>
      <c r="H77" s="107"/>
      <c r="I77" s="107"/>
      <c r="J77" s="107"/>
      <c r="K77" s="107"/>
    </row>
    <row r="78" spans="1:11" ht="23.25" x14ac:dyDescent="0.5">
      <c r="A78" s="120" t="s">
        <v>85</v>
      </c>
      <c r="B78" s="120">
        <v>0</v>
      </c>
      <c r="C78" s="120">
        <v>0</v>
      </c>
      <c r="D78" s="120">
        <v>0</v>
      </c>
      <c r="E78" s="121" t="s">
        <v>9</v>
      </c>
      <c r="F78" s="120">
        <v>0</v>
      </c>
      <c r="G78" s="118"/>
      <c r="H78" s="107"/>
      <c r="I78" s="107"/>
      <c r="J78" s="107"/>
      <c r="K78" s="107"/>
    </row>
    <row r="79" spans="1:11" ht="23.25" x14ac:dyDescent="0.5">
      <c r="A79" s="120" t="s">
        <v>86</v>
      </c>
      <c r="B79" s="120">
        <v>40000</v>
      </c>
      <c r="C79" s="120">
        <v>11620</v>
      </c>
      <c r="D79" s="120">
        <v>29355</v>
      </c>
      <c r="E79" s="121" t="s">
        <v>9</v>
      </c>
      <c r="F79" s="120">
        <v>10645</v>
      </c>
      <c r="G79" s="118"/>
      <c r="H79" s="107"/>
      <c r="I79" s="107"/>
      <c r="J79" s="107"/>
      <c r="K79" s="107"/>
    </row>
    <row r="80" spans="1:11" ht="23.25" x14ac:dyDescent="0.5">
      <c r="A80" s="120" t="s">
        <v>87</v>
      </c>
      <c r="B80" s="127">
        <v>61000000</v>
      </c>
      <c r="C80" s="127">
        <v>2914718</v>
      </c>
      <c r="D80" s="127">
        <v>11881900</v>
      </c>
      <c r="E80" s="115" t="s">
        <v>9</v>
      </c>
      <c r="F80" s="127">
        <v>49118100</v>
      </c>
      <c r="G80" s="118"/>
      <c r="H80" s="107"/>
      <c r="I80" s="107"/>
      <c r="J80" s="107"/>
      <c r="K80" s="107"/>
    </row>
    <row r="81" spans="1:11" ht="23.25" x14ac:dyDescent="0.5">
      <c r="A81" s="152" t="s">
        <v>88</v>
      </c>
      <c r="B81" s="125">
        <v>1900000000</v>
      </c>
      <c r="C81" s="125">
        <v>93254368.560000002</v>
      </c>
      <c r="D81" s="125">
        <v>276771500.13</v>
      </c>
      <c r="E81" s="137" t="s">
        <v>9</v>
      </c>
      <c r="F81" s="125">
        <v>1623228499.8699999</v>
      </c>
      <c r="G81" s="118"/>
      <c r="H81" s="107"/>
      <c r="I81" s="107"/>
      <c r="J81" s="107"/>
      <c r="K81" s="107"/>
    </row>
    <row r="82" spans="1:11" ht="23.25" x14ac:dyDescent="0.5">
      <c r="A82" s="139"/>
      <c r="B82" s="134"/>
      <c r="C82" s="134"/>
      <c r="D82" s="134"/>
      <c r="E82" s="139"/>
      <c r="F82" s="134"/>
      <c r="G82" s="118"/>
      <c r="H82" s="107"/>
      <c r="I82" s="107"/>
      <c r="J82" s="107"/>
      <c r="K82" s="107"/>
    </row>
    <row r="83" spans="1:11" ht="23.25" x14ac:dyDescent="0.5">
      <c r="A83" s="139"/>
      <c r="B83" s="134"/>
      <c r="C83" s="134"/>
      <c r="D83" s="134"/>
      <c r="E83" s="139"/>
      <c r="F83" s="134"/>
      <c r="G83" s="118"/>
      <c r="H83" s="107"/>
      <c r="I83" s="107"/>
      <c r="J83" s="107"/>
      <c r="K83" s="107"/>
    </row>
    <row r="84" spans="1:11" ht="23.25" x14ac:dyDescent="0.5">
      <c r="A84" s="139"/>
      <c r="B84" s="134"/>
      <c r="C84" s="134"/>
      <c r="D84" s="134"/>
      <c r="E84" s="139"/>
      <c r="F84" s="134"/>
      <c r="G84" s="118"/>
      <c r="H84" s="107"/>
      <c r="I84" s="107"/>
      <c r="J84" s="107"/>
      <c r="K84" s="107"/>
    </row>
    <row r="85" spans="1:11" ht="23.25" x14ac:dyDescent="0.5">
      <c r="A85" s="139"/>
      <c r="B85" s="134"/>
      <c r="C85" s="134"/>
      <c r="D85" s="134"/>
      <c r="E85" s="139"/>
      <c r="F85" s="134"/>
      <c r="G85" s="118"/>
      <c r="H85" s="107"/>
      <c r="I85" s="107"/>
      <c r="J85" s="107"/>
      <c r="K85" s="107"/>
    </row>
    <row r="86" spans="1:11" ht="23.25" x14ac:dyDescent="0.5">
      <c r="A86" s="51" t="s">
        <v>89</v>
      </c>
      <c r="B86" s="51"/>
      <c r="C86" s="51"/>
      <c r="D86" s="51"/>
      <c r="E86" s="51"/>
      <c r="F86" s="51"/>
      <c r="G86" s="118"/>
      <c r="H86" s="107"/>
      <c r="I86" s="107"/>
      <c r="J86" s="107"/>
      <c r="K86" s="107"/>
    </row>
    <row r="87" spans="1:11" ht="23.25" x14ac:dyDescent="0.5">
      <c r="A87" s="51"/>
      <c r="B87" s="51"/>
      <c r="C87" s="51"/>
      <c r="D87" s="51"/>
      <c r="E87" s="51"/>
      <c r="F87" s="51"/>
      <c r="G87" s="118"/>
      <c r="H87" s="107"/>
      <c r="I87" s="107"/>
      <c r="J87" s="107"/>
      <c r="K87" s="107"/>
    </row>
    <row r="88" spans="1:11" ht="23.25" x14ac:dyDescent="0.5">
      <c r="A88" s="110" t="s">
        <v>2</v>
      </c>
      <c r="B88" s="110" t="s">
        <v>3</v>
      </c>
      <c r="C88" s="110" t="s">
        <v>4</v>
      </c>
      <c r="D88" s="110" t="s">
        <v>5</v>
      </c>
      <c r="E88" s="110" t="s">
        <v>6</v>
      </c>
      <c r="F88" s="110" t="s">
        <v>7</v>
      </c>
      <c r="G88" s="118"/>
      <c r="H88" s="107"/>
      <c r="I88" s="107"/>
      <c r="J88" s="107"/>
      <c r="K88" s="107"/>
    </row>
    <row r="89" spans="1:11" ht="23.25" x14ac:dyDescent="0.5">
      <c r="A89" s="113"/>
      <c r="B89" s="113" t="s">
        <v>8</v>
      </c>
      <c r="C89" s="113"/>
      <c r="D89" s="113"/>
      <c r="E89" s="113" t="s">
        <v>9</v>
      </c>
      <c r="F89" s="113" t="s">
        <v>52</v>
      </c>
      <c r="G89" s="118"/>
      <c r="H89" s="107"/>
      <c r="I89" s="107"/>
      <c r="J89" s="107"/>
      <c r="K89" s="107"/>
    </row>
    <row r="90" spans="1:11" ht="23.25" x14ac:dyDescent="0.5">
      <c r="A90" s="140" t="s">
        <v>90</v>
      </c>
      <c r="B90" s="116"/>
      <c r="C90" s="116"/>
      <c r="D90" s="116"/>
      <c r="E90" s="117"/>
      <c r="F90" s="116"/>
      <c r="G90" s="118"/>
      <c r="H90" s="107"/>
      <c r="I90" s="107"/>
      <c r="J90" s="107"/>
      <c r="K90" s="107"/>
    </row>
    <row r="91" spans="1:11" ht="23.25" x14ac:dyDescent="0.5">
      <c r="A91" s="141" t="s">
        <v>91</v>
      </c>
      <c r="B91" s="120">
        <v>324000000</v>
      </c>
      <c r="C91" s="120">
        <v>7540821.9500000002</v>
      </c>
      <c r="D91" s="120">
        <v>18089568.239999998</v>
      </c>
      <c r="E91" s="121" t="s">
        <v>9</v>
      </c>
      <c r="F91" s="120">
        <v>305910431.75999999</v>
      </c>
      <c r="G91" s="118"/>
      <c r="H91" s="124"/>
      <c r="I91" s="124"/>
      <c r="J91" s="124"/>
      <c r="K91" s="124"/>
    </row>
    <row r="92" spans="1:11" ht="23.25" x14ac:dyDescent="0.5">
      <c r="A92" s="141" t="s">
        <v>92</v>
      </c>
      <c r="B92" s="120">
        <v>18965000</v>
      </c>
      <c r="C92" s="120">
        <v>5760</v>
      </c>
      <c r="D92" s="120">
        <v>28740</v>
      </c>
      <c r="E92" s="121" t="s">
        <v>9</v>
      </c>
      <c r="F92" s="120">
        <v>18936260</v>
      </c>
      <c r="G92" s="118"/>
      <c r="H92" s="109"/>
      <c r="I92" s="109"/>
      <c r="J92" s="109"/>
      <c r="K92" s="109"/>
    </row>
    <row r="93" spans="1:11" ht="23.25" x14ac:dyDescent="0.5">
      <c r="A93" s="141" t="s">
        <v>93</v>
      </c>
      <c r="B93" s="120">
        <v>557000000</v>
      </c>
      <c r="C93" s="120">
        <v>95310192.38000001</v>
      </c>
      <c r="D93" s="120">
        <v>153599566.23000002</v>
      </c>
      <c r="E93" s="121" t="s">
        <v>9</v>
      </c>
      <c r="F93" s="120">
        <v>403400433.76999998</v>
      </c>
      <c r="G93" s="118"/>
      <c r="H93" s="107"/>
      <c r="I93" s="107"/>
      <c r="J93" s="107"/>
      <c r="K93" s="107"/>
    </row>
    <row r="94" spans="1:11" ht="23.25" x14ac:dyDescent="0.5">
      <c r="A94" s="141" t="s">
        <v>94</v>
      </c>
      <c r="B94" s="120">
        <v>35000</v>
      </c>
      <c r="C94" s="120">
        <v>0</v>
      </c>
      <c r="D94" s="120">
        <v>0</v>
      </c>
      <c r="E94" s="121" t="s">
        <v>9</v>
      </c>
      <c r="F94" s="120">
        <v>35000</v>
      </c>
      <c r="G94" s="118"/>
      <c r="H94" s="107"/>
      <c r="I94" s="107"/>
      <c r="J94" s="107"/>
      <c r="K94" s="107"/>
    </row>
    <row r="95" spans="1:11" ht="23.25" x14ac:dyDescent="0.5">
      <c r="A95" s="153" t="s">
        <v>95</v>
      </c>
      <c r="B95" s="127">
        <v>900000000</v>
      </c>
      <c r="C95" s="127">
        <v>102856774.33000001</v>
      </c>
      <c r="D95" s="127">
        <v>171717874.47000003</v>
      </c>
      <c r="E95" s="115" t="s">
        <v>9</v>
      </c>
      <c r="F95" s="127">
        <v>728282125.52999997</v>
      </c>
      <c r="G95" s="118"/>
      <c r="H95" s="107"/>
      <c r="I95" s="107"/>
      <c r="J95" s="107"/>
      <c r="K95" s="107"/>
    </row>
    <row r="96" spans="1:11" ht="23.25" x14ac:dyDescent="0.5">
      <c r="A96" s="141" t="s">
        <v>96</v>
      </c>
      <c r="B96" s="143"/>
      <c r="C96" s="143"/>
      <c r="D96" s="143"/>
      <c r="E96" s="144"/>
      <c r="F96" s="143"/>
      <c r="G96" s="118"/>
      <c r="H96" s="107"/>
      <c r="I96" s="107"/>
      <c r="J96" s="107"/>
      <c r="K96" s="107"/>
    </row>
    <row r="97" spans="1:9" ht="23.25" x14ac:dyDescent="0.5">
      <c r="A97" s="141" t="s">
        <v>97</v>
      </c>
      <c r="B97" s="120"/>
      <c r="C97" s="120"/>
      <c r="D97" s="120"/>
      <c r="E97" s="121"/>
      <c r="F97" s="120"/>
      <c r="G97" s="118"/>
      <c r="H97" s="107"/>
      <c r="I97" s="107"/>
    </row>
    <row r="98" spans="1:9" ht="23.25" x14ac:dyDescent="0.5">
      <c r="A98" s="141" t="s">
        <v>98</v>
      </c>
      <c r="B98" s="120">
        <v>59200000</v>
      </c>
      <c r="C98" s="120">
        <v>0</v>
      </c>
      <c r="D98" s="120">
        <v>0</v>
      </c>
      <c r="E98" s="121" t="s">
        <v>9</v>
      </c>
      <c r="F98" s="120">
        <v>59200000</v>
      </c>
      <c r="G98" s="118"/>
      <c r="H98" s="107"/>
      <c r="I98" s="107"/>
    </row>
    <row r="99" spans="1:9" ht="23.25" x14ac:dyDescent="0.5">
      <c r="A99" s="141" t="s">
        <v>99</v>
      </c>
      <c r="B99" s="120">
        <v>800000</v>
      </c>
      <c r="C99" s="120">
        <v>0</v>
      </c>
      <c r="D99" s="120">
        <v>0</v>
      </c>
      <c r="E99" s="121" t="s">
        <v>9</v>
      </c>
      <c r="F99" s="120">
        <v>800000</v>
      </c>
      <c r="G99" s="118"/>
      <c r="H99" s="107"/>
      <c r="I99" s="107"/>
    </row>
    <row r="100" spans="1:9" ht="23.25" x14ac:dyDescent="0.5">
      <c r="A100" s="153" t="s">
        <v>100</v>
      </c>
      <c r="B100" s="116"/>
      <c r="C100" s="116"/>
      <c r="D100" s="116"/>
      <c r="E100" s="117"/>
      <c r="F100" s="116"/>
      <c r="G100" s="118"/>
      <c r="H100" s="107"/>
      <c r="I100" s="146"/>
    </row>
    <row r="101" spans="1:9" ht="23.25" x14ac:dyDescent="0.5">
      <c r="A101" s="153" t="s">
        <v>101</v>
      </c>
      <c r="B101" s="125">
        <v>60000000</v>
      </c>
      <c r="C101" s="120">
        <v>0</v>
      </c>
      <c r="D101" s="125">
        <v>0</v>
      </c>
      <c r="E101" s="137" t="s">
        <v>9</v>
      </c>
      <c r="F101" s="125">
        <v>60000000</v>
      </c>
      <c r="G101" s="118"/>
      <c r="H101" s="107"/>
      <c r="I101" s="107"/>
    </row>
    <row r="102" spans="1:9" ht="23.25" x14ac:dyDescent="0.5">
      <c r="A102" s="141" t="s">
        <v>102</v>
      </c>
      <c r="B102" s="116"/>
      <c r="C102" s="116"/>
      <c r="D102" s="116"/>
      <c r="E102" s="117"/>
      <c r="F102" s="116"/>
      <c r="G102" s="118"/>
      <c r="H102" s="107"/>
      <c r="I102" s="107"/>
    </row>
    <row r="103" spans="1:9" ht="23.25" x14ac:dyDescent="0.5">
      <c r="A103" s="141" t="s">
        <v>103</v>
      </c>
      <c r="B103" s="120">
        <v>350000000</v>
      </c>
      <c r="C103" s="120">
        <v>1999775.39</v>
      </c>
      <c r="D103" s="120">
        <v>74298025.180000022</v>
      </c>
      <c r="E103" s="121" t="s">
        <v>9</v>
      </c>
      <c r="F103" s="120">
        <v>275701974.81999999</v>
      </c>
      <c r="G103" s="118"/>
      <c r="H103" s="107"/>
      <c r="I103" s="107"/>
    </row>
    <row r="104" spans="1:9" ht="23.25" x14ac:dyDescent="0.5">
      <c r="A104" s="141" t="s">
        <v>104</v>
      </c>
      <c r="B104" s="120">
        <v>50000000</v>
      </c>
      <c r="C104" s="120">
        <v>1733350</v>
      </c>
      <c r="D104" s="120">
        <v>2802600</v>
      </c>
      <c r="E104" s="121" t="s">
        <v>9</v>
      </c>
      <c r="F104" s="120">
        <v>47197400</v>
      </c>
      <c r="G104" s="118"/>
      <c r="H104" s="107"/>
      <c r="I104" s="107"/>
    </row>
    <row r="105" spans="1:9" ht="23.25" x14ac:dyDescent="0.5">
      <c r="A105" s="141" t="s">
        <v>105</v>
      </c>
      <c r="B105" s="120">
        <v>900000000</v>
      </c>
      <c r="C105" s="120">
        <v>52941349.339999996</v>
      </c>
      <c r="D105" s="120">
        <v>144179147.12999997</v>
      </c>
      <c r="E105" s="121" t="s">
        <v>9</v>
      </c>
      <c r="F105" s="120">
        <v>755820852.87</v>
      </c>
      <c r="G105" s="118"/>
      <c r="H105" s="107"/>
      <c r="I105" s="107"/>
    </row>
    <row r="106" spans="1:9" ht="23.25" x14ac:dyDescent="0.5">
      <c r="A106" s="154" t="s">
        <v>106</v>
      </c>
      <c r="B106" s="127">
        <v>1300000000</v>
      </c>
      <c r="C106" s="127">
        <v>56674474.729999997</v>
      </c>
      <c r="D106" s="127">
        <v>221279772.31</v>
      </c>
      <c r="E106" s="115" t="s">
        <v>9</v>
      </c>
      <c r="F106" s="127">
        <v>1078720227.6900001</v>
      </c>
      <c r="G106" s="118"/>
      <c r="H106" s="107"/>
      <c r="I106" s="107"/>
    </row>
    <row r="107" spans="1:9" ht="23.25" x14ac:dyDescent="0.5">
      <c r="A107" s="142" t="s">
        <v>107</v>
      </c>
      <c r="B107" s="127">
        <v>80000000000</v>
      </c>
      <c r="C107" s="127">
        <v>2722766147.3199997</v>
      </c>
      <c r="D107" s="127">
        <v>15678578672.58</v>
      </c>
      <c r="E107" s="115" t="s">
        <v>9</v>
      </c>
      <c r="F107" s="127">
        <v>64321421327.419998</v>
      </c>
      <c r="G107" s="118"/>
      <c r="H107" s="107"/>
      <c r="I107" s="107"/>
    </row>
    <row r="108" spans="1:9" ht="23.25" x14ac:dyDescent="0.5">
      <c r="A108" s="140" t="s">
        <v>108</v>
      </c>
      <c r="B108" s="116"/>
      <c r="C108" s="116"/>
      <c r="D108" s="116"/>
      <c r="E108" s="117"/>
      <c r="F108" s="116"/>
      <c r="G108" s="118"/>
      <c r="H108" s="107"/>
      <c r="I108" s="107"/>
    </row>
    <row r="109" spans="1:9" ht="23.25" x14ac:dyDescent="0.5">
      <c r="A109" s="145" t="s">
        <v>109</v>
      </c>
      <c r="B109" s="125"/>
      <c r="C109" s="125">
        <v>0</v>
      </c>
      <c r="D109" s="125">
        <v>0</v>
      </c>
      <c r="E109" s="121" t="s">
        <v>9</v>
      </c>
      <c r="F109" s="120">
        <v>0</v>
      </c>
      <c r="G109" s="118"/>
      <c r="H109" s="107"/>
      <c r="I109" s="107"/>
    </row>
    <row r="110" spans="1:9" ht="23.25" x14ac:dyDescent="0.5">
      <c r="A110" s="142" t="s">
        <v>110</v>
      </c>
      <c r="B110" s="127">
        <v>0</v>
      </c>
      <c r="C110" s="127">
        <v>0</v>
      </c>
      <c r="D110" s="127">
        <v>0</v>
      </c>
      <c r="E110" s="115" t="s">
        <v>9</v>
      </c>
      <c r="F110" s="127">
        <v>0</v>
      </c>
      <c r="G110" s="118"/>
      <c r="H110" s="107"/>
      <c r="I110" s="107"/>
    </row>
    <row r="111" spans="1:9" ht="23.25" x14ac:dyDescent="0.5">
      <c r="A111" s="142" t="s">
        <v>111</v>
      </c>
      <c r="B111" s="127">
        <v>80000000000</v>
      </c>
      <c r="C111" s="127">
        <v>2722766147.3199997</v>
      </c>
      <c r="D111" s="127">
        <v>15678578672.58</v>
      </c>
      <c r="E111" s="115" t="s">
        <v>9</v>
      </c>
      <c r="F111" s="127">
        <v>64321421327.419998</v>
      </c>
      <c r="G111" s="118"/>
      <c r="H111" s="107"/>
      <c r="I111" s="107"/>
    </row>
    <row r="112" spans="1:9" ht="23.25" x14ac:dyDescent="0.5">
      <c r="A112" s="111"/>
      <c r="B112" s="111"/>
      <c r="C112" s="111"/>
      <c r="D112" s="108"/>
      <c r="E112" s="111"/>
      <c r="F112" s="111"/>
      <c r="G112" s="107"/>
      <c r="H112" s="107"/>
      <c r="I112" s="107"/>
    </row>
    <row r="113" spans="1:1" ht="23.25" x14ac:dyDescent="0.5">
      <c r="A113" s="53" t="s">
        <v>112</v>
      </c>
    </row>
  </sheetData>
  <mergeCells count="9">
    <mergeCell ref="H2:K2"/>
    <mergeCell ref="H3:K3"/>
    <mergeCell ref="A42:F42"/>
    <mergeCell ref="A87:F87"/>
    <mergeCell ref="A41:F41"/>
    <mergeCell ref="A86:F86"/>
    <mergeCell ref="A1:F1"/>
    <mergeCell ref="A2:F2"/>
    <mergeCell ref="A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topLeftCell="A97" workbookViewId="0">
      <selection activeCell="A113" sqref="A113"/>
    </sheetView>
  </sheetViews>
  <sheetFormatPr defaultRowHeight="14.25" x14ac:dyDescent="0.2"/>
  <cols>
    <col min="1" max="1" width="40.625" bestFit="1" customWidth="1"/>
    <col min="2" max="2" width="15.125" bestFit="1" customWidth="1"/>
    <col min="3" max="3" width="14.25" bestFit="1" customWidth="1"/>
    <col min="4" max="4" width="15.125" bestFit="1" customWidth="1"/>
    <col min="5" max="5" width="2.75" bestFit="1" customWidth="1"/>
    <col min="6" max="6" width="15.125" bestFit="1" customWidth="1"/>
    <col min="8" max="8" width="7.125" bestFit="1" customWidth="1"/>
    <col min="9" max="9" width="13.5" bestFit="1" customWidth="1"/>
    <col min="10" max="10" width="10.75" bestFit="1" customWidth="1"/>
    <col min="11" max="11" width="11.625" bestFit="1" customWidth="1"/>
  </cols>
  <sheetData>
    <row r="1" spans="1:11" ht="23.25" x14ac:dyDescent="0.5">
      <c r="A1" s="51" t="s">
        <v>0</v>
      </c>
      <c r="B1" s="51"/>
      <c r="C1" s="51"/>
      <c r="D1" s="51"/>
      <c r="E1" s="51"/>
      <c r="F1" s="51"/>
      <c r="G1" s="155"/>
      <c r="H1" s="155"/>
      <c r="I1" s="155"/>
      <c r="J1" s="155"/>
      <c r="K1" s="155"/>
    </row>
    <row r="2" spans="1:11" ht="23.25" x14ac:dyDescent="0.5">
      <c r="A2" s="52">
        <v>43466</v>
      </c>
      <c r="B2" s="51"/>
      <c r="C2" s="51"/>
      <c r="D2" s="51"/>
      <c r="E2" s="51"/>
      <c r="F2" s="51"/>
      <c r="G2" s="155"/>
      <c r="H2" s="51" t="s">
        <v>1</v>
      </c>
      <c r="I2" s="51"/>
      <c r="J2" s="51"/>
      <c r="K2" s="51"/>
    </row>
    <row r="3" spans="1:11" ht="23.25" x14ac:dyDescent="0.5">
      <c r="A3" s="51"/>
      <c r="B3" s="51"/>
      <c r="C3" s="51"/>
      <c r="D3" s="51"/>
      <c r="E3" s="51"/>
      <c r="F3" s="51"/>
      <c r="G3" s="155"/>
      <c r="H3" s="52">
        <v>43466</v>
      </c>
      <c r="I3" s="51"/>
      <c r="J3" s="51"/>
      <c r="K3" s="51"/>
    </row>
    <row r="4" spans="1:11" ht="23.25" x14ac:dyDescent="0.5">
      <c r="A4" s="158" t="s">
        <v>2</v>
      </c>
      <c r="B4" s="158" t="s">
        <v>3</v>
      </c>
      <c r="C4" s="158" t="s">
        <v>4</v>
      </c>
      <c r="D4" s="158" t="s">
        <v>5</v>
      </c>
      <c r="E4" s="158" t="s">
        <v>6</v>
      </c>
      <c r="F4" s="158" t="s">
        <v>7</v>
      </c>
      <c r="G4" s="155"/>
      <c r="H4" s="159"/>
      <c r="I4" s="159"/>
      <c r="J4" s="160"/>
      <c r="K4" s="160"/>
    </row>
    <row r="5" spans="1:11" ht="23.25" x14ac:dyDescent="0.5">
      <c r="A5" s="161"/>
      <c r="B5" s="161" t="s">
        <v>8</v>
      </c>
      <c r="C5" s="161"/>
      <c r="D5" s="161"/>
      <c r="E5" s="161" t="s">
        <v>9</v>
      </c>
      <c r="F5" s="161" t="s">
        <v>10</v>
      </c>
      <c r="G5" s="155"/>
      <c r="H5" s="162" t="s">
        <v>11</v>
      </c>
      <c r="I5" s="162" t="s">
        <v>12</v>
      </c>
      <c r="J5" s="195" t="s">
        <v>4</v>
      </c>
      <c r="K5" s="162" t="s">
        <v>5</v>
      </c>
    </row>
    <row r="6" spans="1:11" ht="23.25" x14ac:dyDescent="0.5">
      <c r="A6" s="164" t="s">
        <v>13</v>
      </c>
      <c r="B6" s="164"/>
      <c r="C6" s="164"/>
      <c r="D6" s="164"/>
      <c r="E6" s="165"/>
      <c r="F6" s="164"/>
      <c r="G6" s="166"/>
      <c r="H6" s="158">
        <v>1</v>
      </c>
      <c r="I6" s="164" t="s">
        <v>14</v>
      </c>
      <c r="J6" s="167">
        <v>64702159.429999992</v>
      </c>
      <c r="K6" s="167">
        <v>168066441.38</v>
      </c>
    </row>
    <row r="7" spans="1:11" ht="23.25" x14ac:dyDescent="0.5">
      <c r="A7" s="168" t="s">
        <v>15</v>
      </c>
      <c r="B7" s="168"/>
      <c r="C7" s="168"/>
      <c r="D7" s="168"/>
      <c r="E7" s="169"/>
      <c r="F7" s="168"/>
      <c r="G7" s="166"/>
      <c r="H7" s="170">
        <v>2</v>
      </c>
      <c r="I7" s="168" t="s">
        <v>16</v>
      </c>
      <c r="J7" s="171">
        <v>259658.06</v>
      </c>
      <c r="K7" s="171">
        <v>30234072.519999996</v>
      </c>
    </row>
    <row r="8" spans="1:11" ht="23.25" x14ac:dyDescent="0.5">
      <c r="A8" s="168" t="s">
        <v>17</v>
      </c>
      <c r="B8" s="168"/>
      <c r="C8" s="168"/>
      <c r="D8" s="168"/>
      <c r="E8" s="169"/>
      <c r="F8" s="168"/>
      <c r="G8" s="166"/>
      <c r="H8" s="170">
        <v>3</v>
      </c>
      <c r="I8" s="168" t="s">
        <v>18</v>
      </c>
      <c r="J8" s="171">
        <v>784918</v>
      </c>
      <c r="K8" s="171">
        <v>3102774</v>
      </c>
    </row>
    <row r="9" spans="1:11" ht="23.25" x14ac:dyDescent="0.5">
      <c r="A9" s="168" t="s">
        <v>19</v>
      </c>
      <c r="B9" s="168">
        <v>139400000</v>
      </c>
      <c r="C9" s="168">
        <v>18464479.359999999</v>
      </c>
      <c r="D9" s="168">
        <v>25317724.489999998</v>
      </c>
      <c r="E9" s="169" t="s">
        <v>9</v>
      </c>
      <c r="F9" s="168">
        <v>114082275.51000001</v>
      </c>
      <c r="G9" s="166"/>
      <c r="H9" s="170">
        <v>4</v>
      </c>
      <c r="I9" s="168" t="s">
        <v>20</v>
      </c>
      <c r="J9" s="171">
        <v>1726407.58</v>
      </c>
      <c r="K9" s="171">
        <v>10249002.300000001</v>
      </c>
    </row>
    <row r="10" spans="1:11" ht="23.25" x14ac:dyDescent="0.5">
      <c r="A10" s="168" t="s">
        <v>21</v>
      </c>
      <c r="B10" s="168">
        <v>14500000000</v>
      </c>
      <c r="C10" s="168">
        <v>519558074.85000002</v>
      </c>
      <c r="D10" s="168">
        <v>1442160043.98</v>
      </c>
      <c r="E10" s="169" t="s">
        <v>9</v>
      </c>
      <c r="F10" s="168">
        <v>13057839956.02</v>
      </c>
      <c r="G10" s="166"/>
      <c r="H10" s="170"/>
      <c r="I10" s="168"/>
      <c r="J10" s="171"/>
      <c r="K10" s="171"/>
    </row>
    <row r="11" spans="1:11" ht="23.25" x14ac:dyDescent="0.5">
      <c r="A11" s="168" t="s">
        <v>22</v>
      </c>
      <c r="B11" s="168">
        <v>900000000</v>
      </c>
      <c r="C11" s="168">
        <v>45486755.160000004</v>
      </c>
      <c r="D11" s="168">
        <v>77864442.800000012</v>
      </c>
      <c r="E11" s="169" t="s">
        <v>9</v>
      </c>
      <c r="F11" s="168">
        <v>822135557.20000005</v>
      </c>
      <c r="G11" s="166"/>
      <c r="H11" s="170"/>
      <c r="I11" s="168"/>
      <c r="J11" s="171"/>
      <c r="K11" s="171"/>
    </row>
    <row r="12" spans="1:11" ht="23.25" x14ac:dyDescent="0.5">
      <c r="A12" s="168" t="s">
        <v>23</v>
      </c>
      <c r="B12" s="168">
        <v>600000</v>
      </c>
      <c r="C12" s="168">
        <v>83400</v>
      </c>
      <c r="D12" s="168">
        <v>336236</v>
      </c>
      <c r="E12" s="169" t="s">
        <v>9</v>
      </c>
      <c r="F12" s="168">
        <v>263764</v>
      </c>
      <c r="G12" s="166"/>
      <c r="H12" s="170"/>
      <c r="I12" s="168"/>
      <c r="J12" s="171"/>
      <c r="K12" s="171"/>
    </row>
    <row r="13" spans="1:11" ht="23.25" x14ac:dyDescent="0.5">
      <c r="A13" s="168" t="s">
        <v>24</v>
      </c>
      <c r="B13" s="168">
        <v>240000000</v>
      </c>
      <c r="C13" s="168">
        <v>18774276.129999999</v>
      </c>
      <c r="D13" s="168">
        <v>74762051.689999998</v>
      </c>
      <c r="E13" s="169" t="s">
        <v>9</v>
      </c>
      <c r="F13" s="168">
        <v>165237948.31</v>
      </c>
      <c r="G13" s="166"/>
      <c r="H13" s="170"/>
      <c r="I13" s="168"/>
      <c r="J13" s="171"/>
      <c r="K13" s="171"/>
    </row>
    <row r="14" spans="1:11" ht="23.25" x14ac:dyDescent="0.5">
      <c r="A14" s="168" t="s">
        <v>25</v>
      </c>
      <c r="B14" s="196">
        <v>60000000</v>
      </c>
      <c r="C14" s="168">
        <v>1873337.75</v>
      </c>
      <c r="D14" s="168">
        <v>7598218.25</v>
      </c>
      <c r="E14" s="169" t="s">
        <v>9</v>
      </c>
      <c r="F14" s="168">
        <v>52401781.75</v>
      </c>
      <c r="G14" s="166"/>
      <c r="H14" s="189"/>
      <c r="I14" s="199"/>
      <c r="J14" s="199"/>
      <c r="K14" s="199"/>
    </row>
    <row r="15" spans="1:11" ht="23.25" x14ac:dyDescent="0.5">
      <c r="A15" s="168" t="s">
        <v>26</v>
      </c>
      <c r="B15" s="175">
        <v>15840000000</v>
      </c>
      <c r="C15" s="175">
        <v>604240323.25</v>
      </c>
      <c r="D15" s="175">
        <v>1628038717.21</v>
      </c>
      <c r="E15" s="163" t="s">
        <v>9</v>
      </c>
      <c r="F15" s="175">
        <v>14211961282.790001</v>
      </c>
      <c r="G15" s="166"/>
      <c r="H15" s="170"/>
      <c r="I15" s="168"/>
      <c r="J15" s="171"/>
      <c r="K15" s="171"/>
    </row>
    <row r="16" spans="1:11" ht="23.25" x14ac:dyDescent="0.5">
      <c r="A16" s="168" t="s">
        <v>27</v>
      </c>
      <c r="B16" s="164"/>
      <c r="C16" s="164"/>
      <c r="D16" s="164"/>
      <c r="E16" s="165"/>
      <c r="F16" s="164"/>
      <c r="G16" s="166"/>
      <c r="H16" s="161"/>
      <c r="I16" s="168"/>
      <c r="J16" s="171"/>
      <c r="K16" s="171"/>
    </row>
    <row r="17" spans="1:11" ht="24" thickBot="1" x14ac:dyDescent="0.55000000000000004">
      <c r="A17" s="168" t="s">
        <v>28</v>
      </c>
      <c r="B17" s="176">
        <v>26200000000</v>
      </c>
      <c r="C17" s="168">
        <v>2395332459.5</v>
      </c>
      <c r="D17" s="168">
        <v>7606790988.9099998</v>
      </c>
      <c r="E17" s="169" t="s">
        <v>9</v>
      </c>
      <c r="F17" s="168">
        <v>18593209011.09</v>
      </c>
      <c r="G17" s="166"/>
      <c r="H17" s="177"/>
      <c r="I17" s="178" t="s">
        <v>29</v>
      </c>
      <c r="J17" s="179">
        <v>67473143.069999993</v>
      </c>
      <c r="K17" s="179">
        <v>211652290.19999999</v>
      </c>
    </row>
    <row r="18" spans="1:11" ht="24" thickTop="1" x14ac:dyDescent="0.5">
      <c r="A18" s="168" t="s">
        <v>30</v>
      </c>
      <c r="B18" s="176">
        <v>13000000000</v>
      </c>
      <c r="C18" s="168">
        <v>1754267550.0800002</v>
      </c>
      <c r="D18" s="168">
        <v>5385173523.75</v>
      </c>
      <c r="E18" s="180" t="s">
        <v>9</v>
      </c>
      <c r="F18" s="168">
        <v>7614826476.25</v>
      </c>
      <c r="G18" s="166"/>
      <c r="H18" s="155"/>
      <c r="I18" s="155"/>
      <c r="J18" s="155"/>
      <c r="K18" s="155"/>
    </row>
    <row r="19" spans="1:11" ht="23.25" x14ac:dyDescent="0.5">
      <c r="A19" s="168" t="s">
        <v>31</v>
      </c>
      <c r="B19" s="176">
        <v>0</v>
      </c>
      <c r="C19" s="168">
        <v>0</v>
      </c>
      <c r="D19" s="168">
        <v>0</v>
      </c>
      <c r="E19" s="169" t="s">
        <v>9</v>
      </c>
      <c r="F19" s="168">
        <v>0</v>
      </c>
      <c r="G19" s="166"/>
      <c r="H19" s="172"/>
      <c r="I19" s="172"/>
      <c r="J19" s="157"/>
      <c r="K19" s="166"/>
    </row>
    <row r="20" spans="1:11" ht="23.25" x14ac:dyDescent="0.5">
      <c r="A20" s="168" t="s">
        <v>32</v>
      </c>
      <c r="B20" s="176">
        <v>4200000000</v>
      </c>
      <c r="C20" s="168">
        <v>425612970.17000002</v>
      </c>
      <c r="D20" s="168">
        <v>1184740666.04</v>
      </c>
      <c r="E20" s="169" t="s">
        <v>9</v>
      </c>
      <c r="F20" s="168">
        <v>3015259333.96</v>
      </c>
      <c r="G20" s="166"/>
      <c r="H20" s="159"/>
      <c r="I20" s="155"/>
      <c r="J20" s="155"/>
      <c r="K20" s="155"/>
    </row>
    <row r="21" spans="1:11" ht="23.25" x14ac:dyDescent="0.5">
      <c r="A21" s="168" t="s">
        <v>33</v>
      </c>
      <c r="B21" s="181">
        <v>12900000000</v>
      </c>
      <c r="C21" s="168">
        <v>1187196741</v>
      </c>
      <c r="D21" s="182">
        <v>4611607335</v>
      </c>
      <c r="E21" s="169" t="s">
        <v>9</v>
      </c>
      <c r="F21" s="183">
        <v>8288392665</v>
      </c>
      <c r="G21" s="166"/>
      <c r="H21" s="159"/>
      <c r="I21" s="155"/>
      <c r="J21" s="155"/>
      <c r="K21" s="155"/>
    </row>
    <row r="22" spans="1:11" ht="23.25" x14ac:dyDescent="0.5">
      <c r="A22" s="189" t="s">
        <v>34</v>
      </c>
      <c r="B22" s="181"/>
      <c r="C22" s="168"/>
      <c r="D22" s="182"/>
      <c r="E22" s="169"/>
      <c r="F22" s="183"/>
      <c r="G22" s="166"/>
      <c r="H22" s="159"/>
      <c r="I22" s="155"/>
      <c r="J22" s="155"/>
      <c r="K22" s="155"/>
    </row>
    <row r="23" spans="1:11" ht="23.25" x14ac:dyDescent="0.5">
      <c r="A23" s="168" t="s">
        <v>35</v>
      </c>
      <c r="B23" s="176">
        <v>3570000000</v>
      </c>
      <c r="C23" s="168">
        <v>516558521.94000006</v>
      </c>
      <c r="D23" s="168">
        <v>1435287850.7</v>
      </c>
      <c r="E23" s="169" t="s">
        <v>9</v>
      </c>
      <c r="F23" s="168">
        <v>2134712149.3</v>
      </c>
      <c r="G23" s="166"/>
      <c r="H23" s="155"/>
      <c r="I23" s="155"/>
      <c r="J23" s="155"/>
      <c r="K23" s="155"/>
    </row>
    <row r="24" spans="1:11" ht="23.25" x14ac:dyDescent="0.5">
      <c r="A24" s="168" t="s">
        <v>36</v>
      </c>
      <c r="B24" s="168">
        <v>4600000</v>
      </c>
      <c r="C24" s="168">
        <v>989134.5</v>
      </c>
      <c r="D24" s="168">
        <v>1287244.5</v>
      </c>
      <c r="E24" s="169" t="s">
        <v>9</v>
      </c>
      <c r="F24" s="168">
        <v>3312755.5</v>
      </c>
      <c r="G24" s="197"/>
      <c r="H24" s="198"/>
      <c r="I24" s="198"/>
      <c r="J24" s="198"/>
      <c r="K24" s="198"/>
    </row>
    <row r="25" spans="1:11" ht="23.25" x14ac:dyDescent="0.5">
      <c r="A25" s="168" t="s">
        <v>37</v>
      </c>
      <c r="B25" s="168">
        <v>400000</v>
      </c>
      <c r="C25" s="168">
        <v>0</v>
      </c>
      <c r="D25" s="168">
        <v>77050</v>
      </c>
      <c r="E25" s="169" t="s">
        <v>9</v>
      </c>
      <c r="F25" s="168">
        <v>322950</v>
      </c>
      <c r="G25" s="166"/>
      <c r="H25" s="155"/>
      <c r="I25" s="155"/>
      <c r="J25" s="155"/>
      <c r="K25" s="155"/>
    </row>
    <row r="26" spans="1:11" ht="23.25" x14ac:dyDescent="0.5">
      <c r="A26" s="168" t="s">
        <v>38</v>
      </c>
      <c r="B26" s="168">
        <v>125000000</v>
      </c>
      <c r="C26" s="168">
        <v>19940175</v>
      </c>
      <c r="D26" s="168">
        <v>59944025</v>
      </c>
      <c r="E26" s="169" t="s">
        <v>9</v>
      </c>
      <c r="F26" s="168">
        <v>65055975</v>
      </c>
      <c r="G26" s="166"/>
      <c r="H26" s="155"/>
      <c r="I26" s="155"/>
      <c r="J26" s="155"/>
      <c r="K26" s="155"/>
    </row>
    <row r="27" spans="1:11" ht="23.25" x14ac:dyDescent="0.5">
      <c r="A27" s="168" t="s">
        <v>39</v>
      </c>
      <c r="B27" s="184">
        <v>60000000000</v>
      </c>
      <c r="C27" s="184">
        <v>6299897552.1900005</v>
      </c>
      <c r="D27" s="184">
        <v>20284908683.900002</v>
      </c>
      <c r="E27" s="163" t="s">
        <v>9</v>
      </c>
      <c r="F27" s="175">
        <v>39715091316.099998</v>
      </c>
      <c r="G27" s="166"/>
      <c r="H27" s="172"/>
      <c r="I27" s="172"/>
      <c r="J27" s="172"/>
      <c r="K27" s="172"/>
    </row>
    <row r="28" spans="1:11" ht="23.25" x14ac:dyDescent="0.5">
      <c r="A28" s="174" t="s">
        <v>40</v>
      </c>
      <c r="B28" s="173">
        <v>75840000000</v>
      </c>
      <c r="C28" s="173">
        <v>6904137875.4400005</v>
      </c>
      <c r="D28" s="173">
        <v>21912947401.110001</v>
      </c>
      <c r="E28" s="185" t="s">
        <v>9</v>
      </c>
      <c r="F28" s="173">
        <v>53927052598.889999</v>
      </c>
      <c r="G28" s="166"/>
      <c r="H28" s="155"/>
      <c r="I28" s="155"/>
      <c r="J28" s="155"/>
      <c r="K28" s="155"/>
    </row>
    <row r="29" spans="1:11" ht="23.25" x14ac:dyDescent="0.5">
      <c r="A29" s="168" t="s">
        <v>41</v>
      </c>
      <c r="B29" s="164"/>
      <c r="C29" s="164"/>
      <c r="D29" s="164"/>
      <c r="E29" s="165"/>
      <c r="F29" s="164"/>
      <c r="G29" s="166"/>
      <c r="H29" s="155"/>
      <c r="I29" s="155"/>
      <c r="J29" s="155"/>
      <c r="K29" s="155"/>
    </row>
    <row r="30" spans="1:11" ht="23.25" x14ac:dyDescent="0.5">
      <c r="A30" s="168" t="s">
        <v>42</v>
      </c>
      <c r="B30" s="168"/>
      <c r="C30" s="168"/>
      <c r="D30" s="168"/>
      <c r="E30" s="169"/>
      <c r="F30" s="168"/>
      <c r="G30" s="166"/>
      <c r="H30" s="155"/>
      <c r="I30" s="155"/>
      <c r="J30" s="155"/>
      <c r="K30" s="155"/>
    </row>
    <row r="31" spans="1:11" ht="23.25" x14ac:dyDescent="0.5">
      <c r="A31" s="168" t="s">
        <v>43</v>
      </c>
      <c r="B31" s="168">
        <v>1374000000</v>
      </c>
      <c r="C31" s="168">
        <v>53640400</v>
      </c>
      <c r="D31" s="168">
        <v>181875565.53999999</v>
      </c>
      <c r="E31" s="169" t="s">
        <v>9</v>
      </c>
      <c r="F31" s="168">
        <v>1192124434.46</v>
      </c>
      <c r="G31" s="166"/>
      <c r="H31" s="155"/>
      <c r="I31" s="155"/>
      <c r="J31" s="155"/>
      <c r="K31" s="155"/>
    </row>
    <row r="32" spans="1:11" ht="23.25" x14ac:dyDescent="0.5">
      <c r="A32" s="168" t="s">
        <v>44</v>
      </c>
      <c r="B32" s="168">
        <v>37500000</v>
      </c>
      <c r="C32" s="168">
        <v>3467580</v>
      </c>
      <c r="D32" s="168">
        <v>12699820</v>
      </c>
      <c r="E32" s="169" t="s">
        <v>9</v>
      </c>
      <c r="F32" s="168">
        <v>24800180</v>
      </c>
      <c r="G32" s="166"/>
      <c r="H32" s="155"/>
      <c r="I32" s="155"/>
      <c r="J32" s="155"/>
      <c r="K32" s="155"/>
    </row>
    <row r="33" spans="1:11" ht="23.25" x14ac:dyDescent="0.5">
      <c r="A33" s="168" t="s">
        <v>45</v>
      </c>
      <c r="B33" s="168">
        <v>64000000</v>
      </c>
      <c r="C33" s="168">
        <v>4060179.16</v>
      </c>
      <c r="D33" s="168">
        <v>18820983.759999998</v>
      </c>
      <c r="E33" s="169" t="s">
        <v>9</v>
      </c>
      <c r="F33" s="168">
        <v>45179016.240000002</v>
      </c>
      <c r="G33" s="166"/>
      <c r="H33" s="157"/>
      <c r="I33" s="157"/>
      <c r="J33" s="157"/>
      <c r="K33" s="157"/>
    </row>
    <row r="34" spans="1:11" ht="23.25" x14ac:dyDescent="0.5">
      <c r="A34" s="168" t="s">
        <v>46</v>
      </c>
      <c r="B34" s="168">
        <v>52000000</v>
      </c>
      <c r="C34" s="168">
        <v>5713294.5999999996</v>
      </c>
      <c r="D34" s="168">
        <v>21089584.590000004</v>
      </c>
      <c r="E34" s="169" t="s">
        <v>9</v>
      </c>
      <c r="F34" s="168">
        <v>30910415.409999996</v>
      </c>
      <c r="G34" s="166"/>
      <c r="H34" s="155"/>
      <c r="I34" s="155"/>
      <c r="J34" s="155"/>
      <c r="K34" s="155"/>
    </row>
    <row r="35" spans="1:11" ht="23.25" x14ac:dyDescent="0.5">
      <c r="A35" s="168" t="s">
        <v>47</v>
      </c>
      <c r="B35" s="168">
        <v>10000</v>
      </c>
      <c r="C35" s="168">
        <v>600</v>
      </c>
      <c r="D35" s="168">
        <v>800</v>
      </c>
      <c r="E35" s="169" t="s">
        <v>9</v>
      </c>
      <c r="F35" s="168">
        <v>9200</v>
      </c>
      <c r="G35" s="166"/>
      <c r="H35" s="155"/>
      <c r="I35" s="155"/>
      <c r="J35" s="155"/>
      <c r="K35" s="155"/>
    </row>
    <row r="36" spans="1:11" ht="23.25" x14ac:dyDescent="0.5">
      <c r="A36" s="168" t="s">
        <v>48</v>
      </c>
      <c r="B36" s="168">
        <v>79000000</v>
      </c>
      <c r="C36" s="168">
        <v>6866420</v>
      </c>
      <c r="D36" s="168">
        <v>24924330</v>
      </c>
      <c r="E36" s="169" t="s">
        <v>9</v>
      </c>
      <c r="F36" s="168">
        <v>54075670</v>
      </c>
      <c r="G36" s="166"/>
      <c r="H36" s="157"/>
      <c r="I36" s="157"/>
      <c r="J36" s="157"/>
      <c r="K36" s="157"/>
    </row>
    <row r="37" spans="1:11" ht="23.25" x14ac:dyDescent="0.5">
      <c r="A37" s="168" t="s">
        <v>49</v>
      </c>
      <c r="B37" s="186">
        <v>900000</v>
      </c>
      <c r="C37" s="168">
        <v>79985</v>
      </c>
      <c r="D37" s="168">
        <v>281695</v>
      </c>
      <c r="E37" s="169" t="s">
        <v>9</v>
      </c>
      <c r="F37" s="168">
        <v>618305</v>
      </c>
      <c r="G37" s="166"/>
      <c r="H37" s="155"/>
      <c r="I37" s="155"/>
      <c r="J37" s="155"/>
      <c r="K37" s="155"/>
    </row>
    <row r="38" spans="1:11" ht="23.25" x14ac:dyDescent="0.5">
      <c r="A38" s="168" t="s">
        <v>50</v>
      </c>
      <c r="B38" s="186">
        <v>9500000</v>
      </c>
      <c r="C38" s="168">
        <v>1054400</v>
      </c>
      <c r="D38" s="168">
        <v>3697650</v>
      </c>
      <c r="E38" s="169" t="s">
        <v>9</v>
      </c>
      <c r="F38" s="168">
        <v>5802350</v>
      </c>
      <c r="G38" s="166"/>
      <c r="H38" s="155"/>
      <c r="I38" s="155"/>
      <c r="J38" s="155"/>
      <c r="K38" s="155"/>
    </row>
    <row r="39" spans="1:11" ht="23.25" x14ac:dyDescent="0.5">
      <c r="A39" s="182"/>
      <c r="B39" s="186"/>
      <c r="C39" s="182"/>
      <c r="D39" s="182"/>
      <c r="E39" s="187"/>
      <c r="F39" s="182"/>
      <c r="G39" s="166"/>
      <c r="H39" s="155"/>
      <c r="I39" s="155"/>
      <c r="J39" s="155"/>
      <c r="K39" s="155"/>
    </row>
    <row r="40" spans="1:11" ht="23.25" x14ac:dyDescent="0.5">
      <c r="A40" s="182"/>
      <c r="B40" s="186"/>
      <c r="C40" s="182"/>
      <c r="D40" s="182"/>
      <c r="E40" s="187"/>
      <c r="F40" s="182"/>
      <c r="G40" s="166"/>
      <c r="H40" s="155"/>
      <c r="I40" s="155"/>
      <c r="J40" s="155"/>
      <c r="K40" s="155"/>
    </row>
    <row r="41" spans="1:11" ht="23.25" x14ac:dyDescent="0.5">
      <c r="A41" s="51" t="s">
        <v>51</v>
      </c>
      <c r="B41" s="51"/>
      <c r="C41" s="51"/>
      <c r="D41" s="51"/>
      <c r="E41" s="51"/>
      <c r="F41" s="51"/>
      <c r="G41" s="166"/>
      <c r="H41" s="155"/>
      <c r="I41" s="155"/>
      <c r="J41" s="155"/>
      <c r="K41" s="155"/>
    </row>
    <row r="42" spans="1:11" ht="23.25" x14ac:dyDescent="0.5">
      <c r="A42" s="51"/>
      <c r="B42" s="51"/>
      <c r="C42" s="51"/>
      <c r="D42" s="51"/>
      <c r="E42" s="51"/>
      <c r="F42" s="51"/>
      <c r="G42" s="166"/>
      <c r="H42" s="155"/>
      <c r="I42" s="155"/>
      <c r="J42" s="155"/>
      <c r="K42" s="155"/>
    </row>
    <row r="43" spans="1:11" ht="23.25" x14ac:dyDescent="0.5">
      <c r="A43" s="158" t="s">
        <v>2</v>
      </c>
      <c r="B43" s="158" t="s">
        <v>3</v>
      </c>
      <c r="C43" s="158" t="s">
        <v>4</v>
      </c>
      <c r="D43" s="158" t="s">
        <v>5</v>
      </c>
      <c r="E43" s="158" t="s">
        <v>6</v>
      </c>
      <c r="F43" s="158" t="s">
        <v>7</v>
      </c>
      <c r="G43" s="166"/>
      <c r="H43" s="155"/>
      <c r="I43" s="155"/>
      <c r="J43" s="155"/>
      <c r="K43" s="155"/>
    </row>
    <row r="44" spans="1:11" ht="23.25" x14ac:dyDescent="0.5">
      <c r="A44" s="161"/>
      <c r="B44" s="161" t="s">
        <v>8</v>
      </c>
      <c r="C44" s="161"/>
      <c r="D44" s="161"/>
      <c r="E44" s="161" t="s">
        <v>9</v>
      </c>
      <c r="F44" s="161" t="s">
        <v>52</v>
      </c>
      <c r="G44" s="166"/>
      <c r="H44" s="172"/>
      <c r="I44" s="172"/>
      <c r="J44" s="172"/>
      <c r="K44" s="172"/>
    </row>
    <row r="45" spans="1:11" ht="23.25" x14ac:dyDescent="0.5">
      <c r="A45" s="164"/>
      <c r="B45" s="164"/>
      <c r="C45" s="164"/>
      <c r="D45" s="164"/>
      <c r="E45" s="165"/>
      <c r="F45" s="164"/>
      <c r="G45" s="166"/>
      <c r="H45" s="157"/>
      <c r="I45" s="157"/>
      <c r="J45" s="157"/>
      <c r="K45" s="157"/>
    </row>
    <row r="46" spans="1:11" ht="23.25" x14ac:dyDescent="0.5">
      <c r="A46" s="168" t="s">
        <v>53</v>
      </c>
      <c r="B46" s="168">
        <v>80000</v>
      </c>
      <c r="C46" s="168">
        <v>0</v>
      </c>
      <c r="D46" s="168">
        <v>13500</v>
      </c>
      <c r="E46" s="169" t="s">
        <v>9</v>
      </c>
      <c r="F46" s="168">
        <v>66500</v>
      </c>
      <c r="G46" s="166"/>
      <c r="H46" s="157"/>
      <c r="I46" s="157"/>
      <c r="J46" s="157"/>
      <c r="K46" s="157"/>
    </row>
    <row r="47" spans="1:11" ht="23.25" x14ac:dyDescent="0.5">
      <c r="A47" s="168" t="s">
        <v>54</v>
      </c>
      <c r="B47" s="168">
        <v>10000</v>
      </c>
      <c r="C47" s="168">
        <v>2000</v>
      </c>
      <c r="D47" s="168">
        <v>5750</v>
      </c>
      <c r="E47" s="169" t="s">
        <v>9</v>
      </c>
      <c r="F47" s="168">
        <v>4250</v>
      </c>
      <c r="G47" s="166"/>
      <c r="H47" s="157"/>
      <c r="I47" s="157"/>
      <c r="J47" s="157"/>
      <c r="K47" s="157"/>
    </row>
    <row r="48" spans="1:11" ht="23.25" x14ac:dyDescent="0.5">
      <c r="A48" s="168" t="s">
        <v>55</v>
      </c>
      <c r="B48" s="175">
        <v>1617000000</v>
      </c>
      <c r="C48" s="175">
        <v>74884858.75999999</v>
      </c>
      <c r="D48" s="175">
        <v>263409678.88999999</v>
      </c>
      <c r="E48" s="163" t="s">
        <v>9</v>
      </c>
      <c r="F48" s="175">
        <v>1353590321.1100001</v>
      </c>
      <c r="G48" s="166"/>
      <c r="H48" s="157"/>
      <c r="I48" s="157"/>
      <c r="J48" s="157"/>
      <c r="K48" s="157"/>
    </row>
    <row r="49" spans="1:11" ht="23.25" x14ac:dyDescent="0.5">
      <c r="A49" s="168" t="s">
        <v>56</v>
      </c>
      <c r="B49" s="168"/>
      <c r="C49" s="168"/>
      <c r="D49" s="168"/>
      <c r="E49" s="169"/>
      <c r="F49" s="168"/>
      <c r="G49" s="166"/>
      <c r="H49" s="157"/>
      <c r="I49" s="157"/>
      <c r="J49" s="157"/>
      <c r="K49" s="157"/>
    </row>
    <row r="50" spans="1:11" ht="23.25" x14ac:dyDescent="0.5">
      <c r="A50" s="168" t="s">
        <v>113</v>
      </c>
      <c r="B50" s="168">
        <v>113000000</v>
      </c>
      <c r="C50" s="168">
        <v>7638331.7999999998</v>
      </c>
      <c r="D50" s="168">
        <v>53875515</v>
      </c>
      <c r="E50" s="169" t="s">
        <v>9</v>
      </c>
      <c r="F50" s="168">
        <v>59124485</v>
      </c>
      <c r="G50" s="166"/>
      <c r="H50" s="155"/>
      <c r="I50" s="155"/>
      <c r="J50" s="155"/>
      <c r="K50" s="155"/>
    </row>
    <row r="51" spans="1:11" ht="23.25" x14ac:dyDescent="0.5">
      <c r="A51" s="168" t="s">
        <v>58</v>
      </c>
      <c r="B51" s="168"/>
      <c r="C51" s="168"/>
      <c r="D51" s="168"/>
      <c r="E51" s="169"/>
      <c r="F51" s="168"/>
      <c r="G51" s="166"/>
      <c r="H51" s="155"/>
      <c r="I51" s="155"/>
      <c r="J51" s="155"/>
      <c r="K51" s="155"/>
    </row>
    <row r="52" spans="1:11" ht="23.25" x14ac:dyDescent="0.5">
      <c r="A52" s="168" t="s">
        <v>59</v>
      </c>
      <c r="B52" s="168">
        <v>15000000</v>
      </c>
      <c r="C52" s="168">
        <v>1252872</v>
      </c>
      <c r="D52" s="168">
        <v>5895312</v>
      </c>
      <c r="E52" s="169" t="s">
        <v>9</v>
      </c>
      <c r="F52" s="168">
        <v>9104688</v>
      </c>
      <c r="G52" s="166"/>
      <c r="H52" s="155"/>
      <c r="I52" s="155"/>
      <c r="J52" s="155"/>
      <c r="K52" s="155"/>
    </row>
    <row r="53" spans="1:11" ht="23.25" x14ac:dyDescent="0.5">
      <c r="A53" s="168" t="s">
        <v>60</v>
      </c>
      <c r="B53" s="168"/>
      <c r="C53" s="168"/>
      <c r="D53" s="168"/>
      <c r="E53" s="169"/>
      <c r="F53" s="168"/>
      <c r="G53" s="166"/>
      <c r="H53" s="155"/>
      <c r="I53" s="155"/>
      <c r="J53" s="155"/>
      <c r="K53" s="155"/>
    </row>
    <row r="54" spans="1:11" ht="23.25" x14ac:dyDescent="0.5">
      <c r="A54" s="168" t="s">
        <v>61</v>
      </c>
      <c r="B54" s="168">
        <v>200000</v>
      </c>
      <c r="C54" s="168">
        <v>23290</v>
      </c>
      <c r="D54" s="168">
        <v>96320</v>
      </c>
      <c r="E54" s="169" t="s">
        <v>9</v>
      </c>
      <c r="F54" s="168">
        <v>103680</v>
      </c>
      <c r="G54" s="166"/>
      <c r="H54" s="155"/>
      <c r="I54" s="155"/>
      <c r="J54" s="155"/>
      <c r="K54" s="155"/>
    </row>
    <row r="55" spans="1:11" ht="23.25" x14ac:dyDescent="0.5">
      <c r="A55" s="168" t="s">
        <v>62</v>
      </c>
      <c r="B55" s="168">
        <v>800000</v>
      </c>
      <c r="C55" s="168">
        <v>56000</v>
      </c>
      <c r="D55" s="168">
        <v>398000</v>
      </c>
      <c r="E55" s="169" t="s">
        <v>9</v>
      </c>
      <c r="F55" s="168">
        <v>402000</v>
      </c>
      <c r="G55" s="166"/>
      <c r="H55" s="155"/>
      <c r="I55" s="155"/>
      <c r="J55" s="155"/>
      <c r="K55" s="155"/>
    </row>
    <row r="56" spans="1:11" ht="23.25" x14ac:dyDescent="0.5">
      <c r="A56" s="168" t="s">
        <v>63</v>
      </c>
      <c r="B56" s="168">
        <v>300000</v>
      </c>
      <c r="C56" s="168">
        <v>18000</v>
      </c>
      <c r="D56" s="168">
        <v>171000</v>
      </c>
      <c r="E56" s="169" t="s">
        <v>9</v>
      </c>
      <c r="F56" s="168">
        <v>129000</v>
      </c>
      <c r="G56" s="166"/>
      <c r="H56" s="155"/>
      <c r="I56" s="155"/>
      <c r="J56" s="155"/>
      <c r="K56" s="155"/>
    </row>
    <row r="57" spans="1:11" ht="23.25" x14ac:dyDescent="0.5">
      <c r="A57" s="168" t="s">
        <v>64</v>
      </c>
      <c r="B57" s="168">
        <v>500000</v>
      </c>
      <c r="C57" s="168">
        <v>16220</v>
      </c>
      <c r="D57" s="168">
        <v>197310</v>
      </c>
      <c r="E57" s="169" t="s">
        <v>9</v>
      </c>
      <c r="F57" s="168">
        <v>302690</v>
      </c>
      <c r="G57" s="166"/>
      <c r="H57" s="155"/>
      <c r="I57" s="155"/>
      <c r="J57" s="155"/>
      <c r="K57" s="155"/>
    </row>
    <row r="58" spans="1:11" ht="23.25" x14ac:dyDescent="0.5">
      <c r="A58" s="168" t="s">
        <v>65</v>
      </c>
      <c r="B58" s="168">
        <v>7200000</v>
      </c>
      <c r="C58" s="168">
        <v>626852</v>
      </c>
      <c r="D58" s="168">
        <v>3226542</v>
      </c>
      <c r="E58" s="169" t="s">
        <v>9</v>
      </c>
      <c r="F58" s="168">
        <v>3973458</v>
      </c>
      <c r="G58" s="166"/>
      <c r="H58" s="155"/>
      <c r="I58" s="155"/>
      <c r="J58" s="155"/>
      <c r="K58" s="155"/>
    </row>
    <row r="59" spans="1:11" ht="23.25" x14ac:dyDescent="0.5">
      <c r="A59" s="168" t="s">
        <v>66</v>
      </c>
      <c r="B59" s="168"/>
      <c r="C59" s="168"/>
      <c r="D59" s="168"/>
      <c r="E59" s="169"/>
      <c r="F59" s="168"/>
      <c r="G59" s="166"/>
      <c r="H59" s="155"/>
      <c r="I59" s="155"/>
      <c r="J59" s="155"/>
      <c r="K59" s="155"/>
    </row>
    <row r="60" spans="1:11" ht="23.25" x14ac:dyDescent="0.5">
      <c r="A60" s="168" t="s">
        <v>67</v>
      </c>
      <c r="B60" s="175">
        <v>137000000</v>
      </c>
      <c r="C60" s="175">
        <v>9631565.8000000007</v>
      </c>
      <c r="D60" s="175">
        <v>63859999</v>
      </c>
      <c r="E60" s="163" t="s">
        <v>9</v>
      </c>
      <c r="F60" s="175">
        <v>73140001</v>
      </c>
      <c r="G60" s="166"/>
      <c r="H60" s="155"/>
      <c r="I60" s="155"/>
      <c r="J60" s="155"/>
      <c r="K60" s="155"/>
    </row>
    <row r="61" spans="1:11" ht="23.25" x14ac:dyDescent="0.5">
      <c r="A61" s="168" t="s">
        <v>68</v>
      </c>
      <c r="B61" s="168"/>
      <c r="C61" s="168"/>
      <c r="D61" s="168"/>
      <c r="E61" s="169"/>
      <c r="F61" s="168"/>
      <c r="G61" s="166"/>
      <c r="H61" s="155"/>
      <c r="I61" s="155"/>
      <c r="J61" s="155"/>
      <c r="K61" s="155"/>
    </row>
    <row r="62" spans="1:11" ht="23.25" x14ac:dyDescent="0.5">
      <c r="A62" s="168" t="s">
        <v>69</v>
      </c>
      <c r="B62" s="168">
        <v>85000000</v>
      </c>
      <c r="C62" s="168">
        <v>8423745</v>
      </c>
      <c r="D62" s="168">
        <v>30560091.800000001</v>
      </c>
      <c r="E62" s="169" t="s">
        <v>9</v>
      </c>
      <c r="F62" s="168">
        <v>54439908.200000003</v>
      </c>
      <c r="G62" s="166"/>
      <c r="H62" s="155"/>
      <c r="I62" s="155"/>
      <c r="J62" s="155"/>
      <c r="K62" s="155"/>
    </row>
    <row r="63" spans="1:11" ht="23.25" x14ac:dyDescent="0.5">
      <c r="A63" s="168" t="s">
        <v>70</v>
      </c>
      <c r="B63" s="175">
        <v>85000000</v>
      </c>
      <c r="C63" s="175">
        <v>8423745</v>
      </c>
      <c r="D63" s="175">
        <v>30560091.800000001</v>
      </c>
      <c r="E63" s="163" t="s">
        <v>9</v>
      </c>
      <c r="F63" s="175">
        <v>54439908.200000003</v>
      </c>
      <c r="G63" s="166"/>
      <c r="H63" s="155"/>
      <c r="I63" s="155"/>
      <c r="J63" s="155"/>
      <c r="K63" s="155"/>
    </row>
    <row r="64" spans="1:11" ht="23.25" x14ac:dyDescent="0.5">
      <c r="A64" s="168" t="s">
        <v>71</v>
      </c>
      <c r="B64" s="168"/>
      <c r="C64" s="168"/>
      <c r="D64" s="168"/>
      <c r="E64" s="169"/>
      <c r="F64" s="168"/>
      <c r="G64" s="166"/>
      <c r="H64" s="172"/>
      <c r="I64" s="172"/>
      <c r="J64" s="172"/>
      <c r="K64" s="172"/>
    </row>
    <row r="65" spans="1:11" ht="23.25" x14ac:dyDescent="0.5">
      <c r="A65" s="168" t="s">
        <v>72</v>
      </c>
      <c r="B65" s="168">
        <v>0</v>
      </c>
      <c r="C65" s="168">
        <v>0</v>
      </c>
      <c r="D65" s="168">
        <v>0</v>
      </c>
      <c r="E65" s="169" t="s">
        <v>9</v>
      </c>
      <c r="F65" s="168">
        <v>0</v>
      </c>
      <c r="G65" s="166"/>
      <c r="H65" s="157"/>
      <c r="I65" s="157"/>
      <c r="J65" s="157"/>
      <c r="K65" s="157"/>
    </row>
    <row r="66" spans="1:11" ht="23.25" x14ac:dyDescent="0.5">
      <c r="A66" s="168" t="s">
        <v>73</v>
      </c>
      <c r="B66" s="168">
        <v>10000000</v>
      </c>
      <c r="C66" s="168">
        <v>905740</v>
      </c>
      <c r="D66" s="168">
        <v>4018280</v>
      </c>
      <c r="E66" s="169" t="s">
        <v>9</v>
      </c>
      <c r="F66" s="168">
        <v>5981720</v>
      </c>
      <c r="G66" s="166"/>
      <c r="H66" s="155"/>
      <c r="I66" s="155"/>
      <c r="J66" s="155"/>
      <c r="K66" s="155"/>
    </row>
    <row r="67" spans="1:11" ht="23.25" x14ac:dyDescent="0.5">
      <c r="A67" s="168" t="s">
        <v>74</v>
      </c>
      <c r="B67" s="168">
        <v>500000</v>
      </c>
      <c r="C67" s="168">
        <v>18950</v>
      </c>
      <c r="D67" s="168">
        <v>113652</v>
      </c>
      <c r="E67" s="169" t="s">
        <v>9</v>
      </c>
      <c r="F67" s="168">
        <v>386348</v>
      </c>
      <c r="G67" s="166"/>
      <c r="H67" s="155"/>
      <c r="I67" s="155"/>
      <c r="J67" s="155"/>
      <c r="K67" s="155"/>
    </row>
    <row r="68" spans="1:11" ht="23.25" x14ac:dyDescent="0.5">
      <c r="A68" s="168" t="s">
        <v>75</v>
      </c>
      <c r="B68" s="168">
        <v>1050000</v>
      </c>
      <c r="C68" s="168">
        <v>81480</v>
      </c>
      <c r="D68" s="168">
        <v>302880</v>
      </c>
      <c r="E68" s="169" t="s">
        <v>9</v>
      </c>
      <c r="F68" s="168">
        <v>747120</v>
      </c>
      <c r="G68" s="166"/>
      <c r="H68" s="155"/>
      <c r="I68" s="155"/>
      <c r="J68" s="155"/>
      <c r="K68" s="155"/>
    </row>
    <row r="69" spans="1:11" ht="23.25" x14ac:dyDescent="0.5">
      <c r="A69" s="168" t="s">
        <v>76</v>
      </c>
      <c r="B69" s="168">
        <v>10000000</v>
      </c>
      <c r="C69" s="168">
        <v>216658</v>
      </c>
      <c r="D69" s="168">
        <v>1165908</v>
      </c>
      <c r="E69" s="169" t="s">
        <v>9</v>
      </c>
      <c r="F69" s="168">
        <v>8834092</v>
      </c>
      <c r="G69" s="166"/>
      <c r="H69" s="172"/>
      <c r="I69" s="172"/>
      <c r="J69" s="172"/>
      <c r="K69" s="172"/>
    </row>
    <row r="70" spans="1:11" ht="23.25" x14ac:dyDescent="0.5">
      <c r="A70" s="168" t="s">
        <v>77</v>
      </c>
      <c r="B70" s="168">
        <v>4700000</v>
      </c>
      <c r="C70" s="168">
        <v>268770</v>
      </c>
      <c r="D70" s="168">
        <v>1391180</v>
      </c>
      <c r="E70" s="169" t="s">
        <v>9</v>
      </c>
      <c r="F70" s="168">
        <v>3308820</v>
      </c>
      <c r="G70" s="166"/>
      <c r="H70" s="157"/>
      <c r="I70" s="157"/>
      <c r="J70" s="157"/>
      <c r="K70" s="157"/>
    </row>
    <row r="71" spans="1:11" ht="23.25" x14ac:dyDescent="0.5">
      <c r="A71" s="168" t="s">
        <v>78</v>
      </c>
      <c r="B71" s="168">
        <v>130000</v>
      </c>
      <c r="C71" s="168">
        <v>3200</v>
      </c>
      <c r="D71" s="168">
        <v>20800</v>
      </c>
      <c r="E71" s="169" t="s">
        <v>9</v>
      </c>
      <c r="F71" s="168">
        <v>109200</v>
      </c>
      <c r="G71" s="166"/>
      <c r="H71" s="155"/>
      <c r="I71" s="155"/>
      <c r="J71" s="155"/>
      <c r="K71" s="155"/>
    </row>
    <row r="72" spans="1:11" ht="23.25" x14ac:dyDescent="0.5">
      <c r="A72" s="168" t="s">
        <v>79</v>
      </c>
      <c r="B72" s="168">
        <v>5200000</v>
      </c>
      <c r="C72" s="168">
        <v>492470</v>
      </c>
      <c r="D72" s="168">
        <v>1999640</v>
      </c>
      <c r="E72" s="169" t="s">
        <v>9</v>
      </c>
      <c r="F72" s="168">
        <v>3200360</v>
      </c>
      <c r="G72" s="166"/>
      <c r="H72" s="155"/>
      <c r="I72" s="155"/>
      <c r="J72" s="155"/>
      <c r="K72" s="155"/>
    </row>
    <row r="73" spans="1:11" ht="23.25" x14ac:dyDescent="0.5">
      <c r="A73" s="168" t="s">
        <v>80</v>
      </c>
      <c r="B73" s="168">
        <v>13800000</v>
      </c>
      <c r="C73" s="168">
        <v>857565</v>
      </c>
      <c r="D73" s="168">
        <v>3355330</v>
      </c>
      <c r="E73" s="169" t="s">
        <v>9</v>
      </c>
      <c r="F73" s="168">
        <v>10444670</v>
      </c>
      <c r="G73" s="166"/>
      <c r="H73" s="155"/>
      <c r="I73" s="155"/>
      <c r="J73" s="155"/>
      <c r="K73" s="155"/>
    </row>
    <row r="74" spans="1:11" ht="23.25" x14ac:dyDescent="0.5">
      <c r="A74" s="168" t="s">
        <v>81</v>
      </c>
      <c r="B74" s="168">
        <v>50000</v>
      </c>
      <c r="C74" s="168">
        <v>0</v>
      </c>
      <c r="D74" s="168">
        <v>0</v>
      </c>
      <c r="E74" s="169" t="s">
        <v>9</v>
      </c>
      <c r="F74" s="168">
        <v>50000</v>
      </c>
      <c r="G74" s="166"/>
      <c r="H74" s="172"/>
      <c r="I74" s="172"/>
      <c r="J74" s="172"/>
      <c r="K74" s="172"/>
    </row>
    <row r="75" spans="1:11" ht="23.25" x14ac:dyDescent="0.5">
      <c r="A75" s="168" t="s">
        <v>82</v>
      </c>
      <c r="B75" s="168">
        <v>15500000</v>
      </c>
      <c r="C75" s="168">
        <v>682975</v>
      </c>
      <c r="D75" s="168">
        <v>2998983</v>
      </c>
      <c r="E75" s="169" t="s">
        <v>9</v>
      </c>
      <c r="F75" s="168">
        <v>12501017</v>
      </c>
      <c r="G75" s="166"/>
      <c r="H75" s="157"/>
      <c r="I75" s="157"/>
      <c r="J75" s="157"/>
      <c r="K75" s="157"/>
    </row>
    <row r="76" spans="1:11" ht="23.25" x14ac:dyDescent="0.5">
      <c r="A76" s="168" t="s">
        <v>83</v>
      </c>
      <c r="B76" s="168">
        <v>30000</v>
      </c>
      <c r="C76" s="168">
        <v>12775</v>
      </c>
      <c r="D76" s="168">
        <v>26475</v>
      </c>
      <c r="E76" s="169" t="s">
        <v>9</v>
      </c>
      <c r="F76" s="168">
        <v>3525</v>
      </c>
      <c r="G76" s="166"/>
      <c r="H76" s="155"/>
      <c r="I76" s="155"/>
      <c r="J76" s="155"/>
      <c r="K76" s="155"/>
    </row>
    <row r="77" spans="1:11" ht="23.25" x14ac:dyDescent="0.5">
      <c r="A77" s="168" t="s">
        <v>84</v>
      </c>
      <c r="B77" s="168">
        <v>0</v>
      </c>
      <c r="C77" s="168">
        <v>0</v>
      </c>
      <c r="D77" s="168">
        <v>0</v>
      </c>
      <c r="E77" s="169" t="s">
        <v>9</v>
      </c>
      <c r="F77" s="168">
        <v>0</v>
      </c>
      <c r="G77" s="166"/>
      <c r="H77" s="155"/>
      <c r="I77" s="155"/>
      <c r="J77" s="155"/>
      <c r="K77" s="155"/>
    </row>
    <row r="78" spans="1:11" ht="23.25" x14ac:dyDescent="0.5">
      <c r="A78" s="168" t="s">
        <v>85</v>
      </c>
      <c r="B78" s="168">
        <v>0</v>
      </c>
      <c r="C78" s="168">
        <v>0</v>
      </c>
      <c r="D78" s="168">
        <v>0</v>
      </c>
      <c r="E78" s="169" t="s">
        <v>9</v>
      </c>
      <c r="F78" s="168">
        <v>0</v>
      </c>
      <c r="G78" s="166"/>
      <c r="H78" s="155"/>
      <c r="I78" s="155"/>
      <c r="J78" s="155"/>
      <c r="K78" s="155"/>
    </row>
    <row r="79" spans="1:11" ht="23.25" x14ac:dyDescent="0.5">
      <c r="A79" s="168" t="s">
        <v>86</v>
      </c>
      <c r="B79" s="168">
        <v>40000</v>
      </c>
      <c r="C79" s="168">
        <v>8770</v>
      </c>
      <c r="D79" s="168">
        <v>38125</v>
      </c>
      <c r="E79" s="169" t="s">
        <v>9</v>
      </c>
      <c r="F79" s="168">
        <v>1875</v>
      </c>
      <c r="G79" s="166"/>
      <c r="H79" s="155"/>
      <c r="I79" s="155"/>
      <c r="J79" s="155"/>
      <c r="K79" s="155"/>
    </row>
    <row r="80" spans="1:11" ht="23.25" x14ac:dyDescent="0.5">
      <c r="A80" s="168" t="s">
        <v>87</v>
      </c>
      <c r="B80" s="175">
        <v>61000000</v>
      </c>
      <c r="C80" s="175">
        <v>3549353</v>
      </c>
      <c r="D80" s="175">
        <v>15431253</v>
      </c>
      <c r="E80" s="163" t="s">
        <v>9</v>
      </c>
      <c r="F80" s="175">
        <v>45568747</v>
      </c>
      <c r="G80" s="166"/>
      <c r="H80" s="155"/>
      <c r="I80" s="155"/>
      <c r="J80" s="155"/>
      <c r="K80" s="155"/>
    </row>
    <row r="81" spans="1:11" ht="23.25" x14ac:dyDescent="0.5">
      <c r="A81" s="200" t="s">
        <v>88</v>
      </c>
      <c r="B81" s="173">
        <v>1900000000</v>
      </c>
      <c r="C81" s="173">
        <v>96489522.559999987</v>
      </c>
      <c r="D81" s="173">
        <v>373261022.69</v>
      </c>
      <c r="E81" s="185" t="s">
        <v>9</v>
      </c>
      <c r="F81" s="173">
        <v>1526738977.3099999</v>
      </c>
      <c r="G81" s="166"/>
      <c r="H81" s="155"/>
      <c r="I81" s="155"/>
      <c r="J81" s="155"/>
      <c r="K81" s="155"/>
    </row>
    <row r="82" spans="1:11" ht="23.25" x14ac:dyDescent="0.5">
      <c r="A82" s="187"/>
      <c r="B82" s="182"/>
      <c r="C82" s="182"/>
      <c r="D82" s="182"/>
      <c r="E82" s="187"/>
      <c r="F82" s="182"/>
      <c r="G82" s="166"/>
      <c r="H82" s="155"/>
      <c r="I82" s="155"/>
      <c r="J82" s="155"/>
      <c r="K82" s="155"/>
    </row>
    <row r="83" spans="1:11" ht="23.25" x14ac:dyDescent="0.5">
      <c r="A83" s="187"/>
      <c r="B83" s="182"/>
      <c r="C83" s="182"/>
      <c r="D83" s="182"/>
      <c r="E83" s="187"/>
      <c r="F83" s="182"/>
      <c r="G83" s="166"/>
      <c r="H83" s="155"/>
      <c r="I83" s="155"/>
      <c r="J83" s="155"/>
      <c r="K83" s="155"/>
    </row>
    <row r="84" spans="1:11" ht="23.25" x14ac:dyDescent="0.5">
      <c r="A84" s="187"/>
      <c r="B84" s="182"/>
      <c r="C84" s="182"/>
      <c r="D84" s="182"/>
      <c r="E84" s="187"/>
      <c r="F84" s="182"/>
      <c r="G84" s="166"/>
      <c r="H84" s="155"/>
      <c r="I84" s="155"/>
      <c r="J84" s="155"/>
      <c r="K84" s="155"/>
    </row>
    <row r="85" spans="1:11" ht="23.25" x14ac:dyDescent="0.5">
      <c r="A85" s="187"/>
      <c r="B85" s="182"/>
      <c r="C85" s="182"/>
      <c r="D85" s="182"/>
      <c r="E85" s="187"/>
      <c r="F85" s="182"/>
      <c r="G85" s="166"/>
      <c r="H85" s="155"/>
      <c r="I85" s="155"/>
      <c r="J85" s="155"/>
      <c r="K85" s="155"/>
    </row>
    <row r="86" spans="1:11" ht="23.25" x14ac:dyDescent="0.5">
      <c r="A86" s="51" t="s">
        <v>89</v>
      </c>
      <c r="B86" s="51"/>
      <c r="C86" s="51"/>
      <c r="D86" s="51"/>
      <c r="E86" s="51"/>
      <c r="F86" s="51"/>
      <c r="G86" s="166"/>
      <c r="H86" s="155"/>
      <c r="I86" s="155"/>
      <c r="J86" s="155"/>
      <c r="K86" s="155"/>
    </row>
    <row r="87" spans="1:11" ht="23.25" x14ac:dyDescent="0.5">
      <c r="A87" s="51"/>
      <c r="B87" s="51"/>
      <c r="C87" s="51"/>
      <c r="D87" s="51"/>
      <c r="E87" s="51"/>
      <c r="F87" s="51"/>
      <c r="G87" s="166"/>
      <c r="H87" s="155"/>
      <c r="I87" s="155"/>
      <c r="J87" s="155"/>
      <c r="K87" s="155"/>
    </row>
    <row r="88" spans="1:11" ht="23.25" x14ac:dyDescent="0.5">
      <c r="A88" s="158" t="s">
        <v>2</v>
      </c>
      <c r="B88" s="158" t="s">
        <v>3</v>
      </c>
      <c r="C88" s="158" t="s">
        <v>4</v>
      </c>
      <c r="D88" s="158" t="s">
        <v>5</v>
      </c>
      <c r="E88" s="158" t="s">
        <v>6</v>
      </c>
      <c r="F88" s="158" t="s">
        <v>7</v>
      </c>
      <c r="G88" s="166"/>
      <c r="H88" s="155"/>
      <c r="I88" s="155"/>
      <c r="J88" s="155"/>
      <c r="K88" s="155"/>
    </row>
    <row r="89" spans="1:11" ht="23.25" x14ac:dyDescent="0.5">
      <c r="A89" s="161"/>
      <c r="B89" s="161" t="s">
        <v>8</v>
      </c>
      <c r="C89" s="161"/>
      <c r="D89" s="161"/>
      <c r="E89" s="161" t="s">
        <v>9</v>
      </c>
      <c r="F89" s="161" t="s">
        <v>52</v>
      </c>
      <c r="G89" s="166"/>
      <c r="H89" s="155"/>
      <c r="I89" s="155"/>
      <c r="J89" s="155"/>
      <c r="K89" s="155"/>
    </row>
    <row r="90" spans="1:11" ht="23.25" x14ac:dyDescent="0.5">
      <c r="A90" s="188" t="s">
        <v>90</v>
      </c>
      <c r="B90" s="164"/>
      <c r="C90" s="164"/>
      <c r="D90" s="164"/>
      <c r="E90" s="165"/>
      <c r="F90" s="164"/>
      <c r="G90" s="166"/>
      <c r="H90" s="155"/>
      <c r="I90" s="155"/>
      <c r="J90" s="155"/>
      <c r="K90" s="155"/>
    </row>
    <row r="91" spans="1:11" ht="23.25" x14ac:dyDescent="0.5">
      <c r="A91" s="189" t="s">
        <v>91</v>
      </c>
      <c r="B91" s="168">
        <v>324000000</v>
      </c>
      <c r="C91" s="168">
        <v>5495628.1799999997</v>
      </c>
      <c r="D91" s="168">
        <v>23585196.420000002</v>
      </c>
      <c r="E91" s="169" t="s">
        <v>9</v>
      </c>
      <c r="F91" s="168">
        <v>300414803.57999998</v>
      </c>
      <c r="G91" s="166"/>
      <c r="H91" s="172"/>
      <c r="I91" s="172"/>
      <c r="J91" s="172"/>
      <c r="K91" s="172"/>
    </row>
    <row r="92" spans="1:11" ht="23.25" x14ac:dyDescent="0.5">
      <c r="A92" s="189" t="s">
        <v>92</v>
      </c>
      <c r="B92" s="168">
        <v>18965000</v>
      </c>
      <c r="C92" s="168">
        <v>6061140</v>
      </c>
      <c r="D92" s="168">
        <v>6089880</v>
      </c>
      <c r="E92" s="169" t="s">
        <v>9</v>
      </c>
      <c r="F92" s="168">
        <v>12875120</v>
      </c>
      <c r="G92" s="166"/>
      <c r="H92" s="157"/>
      <c r="I92" s="157"/>
      <c r="J92" s="157"/>
      <c r="K92" s="157"/>
    </row>
    <row r="93" spans="1:11" ht="23.25" x14ac:dyDescent="0.5">
      <c r="A93" s="189" t="s">
        <v>93</v>
      </c>
      <c r="B93" s="168">
        <v>557000000</v>
      </c>
      <c r="C93" s="168">
        <v>70977806.430000007</v>
      </c>
      <c r="D93" s="168">
        <v>224577372.66</v>
      </c>
      <c r="E93" s="169" t="s">
        <v>9</v>
      </c>
      <c r="F93" s="168">
        <v>332422627.34000003</v>
      </c>
      <c r="G93" s="166"/>
      <c r="H93" s="155"/>
      <c r="I93" s="155"/>
      <c r="J93" s="155"/>
      <c r="K93" s="155"/>
    </row>
    <row r="94" spans="1:11" ht="23.25" x14ac:dyDescent="0.5">
      <c r="A94" s="189" t="s">
        <v>94</v>
      </c>
      <c r="B94" s="168">
        <v>35000</v>
      </c>
      <c r="C94" s="168">
        <v>0</v>
      </c>
      <c r="D94" s="168">
        <v>0</v>
      </c>
      <c r="E94" s="169" t="s">
        <v>9</v>
      </c>
      <c r="F94" s="168">
        <v>35000</v>
      </c>
      <c r="G94" s="166"/>
      <c r="H94" s="155"/>
      <c r="I94" s="155"/>
      <c r="J94" s="155"/>
      <c r="K94" s="155"/>
    </row>
    <row r="95" spans="1:11" ht="23.25" x14ac:dyDescent="0.5">
      <c r="A95" s="201" t="s">
        <v>95</v>
      </c>
      <c r="B95" s="175">
        <v>900000000</v>
      </c>
      <c r="C95" s="175">
        <v>82534574.610000014</v>
      </c>
      <c r="D95" s="175">
        <v>254252449.07999998</v>
      </c>
      <c r="E95" s="163" t="s">
        <v>9</v>
      </c>
      <c r="F95" s="175">
        <v>645747550.92000008</v>
      </c>
      <c r="G95" s="166"/>
      <c r="H95" s="155"/>
      <c r="I95" s="155"/>
      <c r="J95" s="155"/>
      <c r="K95" s="155"/>
    </row>
    <row r="96" spans="1:11" ht="23.25" x14ac:dyDescent="0.5">
      <c r="A96" s="189" t="s">
        <v>96</v>
      </c>
      <c r="B96" s="191"/>
      <c r="C96" s="191"/>
      <c r="D96" s="191"/>
      <c r="E96" s="192"/>
      <c r="F96" s="191"/>
      <c r="G96" s="166"/>
      <c r="H96" s="155"/>
      <c r="I96" s="155"/>
      <c r="J96" s="155"/>
      <c r="K96" s="155"/>
    </row>
    <row r="97" spans="1:9" ht="23.25" x14ac:dyDescent="0.5">
      <c r="A97" s="189" t="s">
        <v>97</v>
      </c>
      <c r="B97" s="168"/>
      <c r="C97" s="168"/>
      <c r="D97" s="168"/>
      <c r="E97" s="169"/>
      <c r="F97" s="168"/>
      <c r="G97" s="166"/>
      <c r="H97" s="155"/>
      <c r="I97" s="155"/>
    </row>
    <row r="98" spans="1:9" ht="23.25" x14ac:dyDescent="0.5">
      <c r="A98" s="189" t="s">
        <v>98</v>
      </c>
      <c r="B98" s="168">
        <v>59200000</v>
      </c>
      <c r="C98" s="168">
        <v>0</v>
      </c>
      <c r="D98" s="168">
        <v>0</v>
      </c>
      <c r="E98" s="169" t="s">
        <v>9</v>
      </c>
      <c r="F98" s="168">
        <v>59200000</v>
      </c>
      <c r="G98" s="166"/>
      <c r="H98" s="155"/>
      <c r="I98" s="155"/>
    </row>
    <row r="99" spans="1:9" ht="23.25" x14ac:dyDescent="0.5">
      <c r="A99" s="189" t="s">
        <v>99</v>
      </c>
      <c r="B99" s="168">
        <v>800000</v>
      </c>
      <c r="C99" s="168">
        <v>0</v>
      </c>
      <c r="D99" s="168">
        <v>0</v>
      </c>
      <c r="E99" s="169" t="s">
        <v>9</v>
      </c>
      <c r="F99" s="168">
        <v>800000</v>
      </c>
      <c r="G99" s="166"/>
      <c r="H99" s="155"/>
      <c r="I99" s="155"/>
    </row>
    <row r="100" spans="1:9" ht="23.25" x14ac:dyDescent="0.5">
      <c r="A100" s="201" t="s">
        <v>100</v>
      </c>
      <c r="B100" s="164"/>
      <c r="C100" s="164"/>
      <c r="D100" s="164"/>
      <c r="E100" s="165"/>
      <c r="F100" s="164"/>
      <c r="G100" s="166"/>
      <c r="H100" s="155"/>
      <c r="I100" s="194"/>
    </row>
    <row r="101" spans="1:9" ht="23.25" x14ac:dyDescent="0.5">
      <c r="A101" s="201" t="s">
        <v>101</v>
      </c>
      <c r="B101" s="173">
        <v>60000000</v>
      </c>
      <c r="C101" s="168">
        <v>0</v>
      </c>
      <c r="D101" s="173">
        <v>0</v>
      </c>
      <c r="E101" s="185" t="s">
        <v>9</v>
      </c>
      <c r="F101" s="173">
        <v>60000000</v>
      </c>
      <c r="G101" s="166"/>
      <c r="H101" s="155"/>
      <c r="I101" s="155"/>
    </row>
    <row r="102" spans="1:9" ht="23.25" x14ac:dyDescent="0.5">
      <c r="A102" s="189" t="s">
        <v>102</v>
      </c>
      <c r="B102" s="164"/>
      <c r="C102" s="164"/>
      <c r="D102" s="164"/>
      <c r="E102" s="165"/>
      <c r="F102" s="164"/>
      <c r="G102" s="166"/>
      <c r="H102" s="155"/>
      <c r="I102" s="155"/>
    </row>
    <row r="103" spans="1:9" ht="23.25" x14ac:dyDescent="0.5">
      <c r="A103" s="189" t="s">
        <v>103</v>
      </c>
      <c r="B103" s="168">
        <v>350000000</v>
      </c>
      <c r="C103" s="168">
        <v>10124793.57</v>
      </c>
      <c r="D103" s="168">
        <v>84422818.75</v>
      </c>
      <c r="E103" s="169" t="s">
        <v>9</v>
      </c>
      <c r="F103" s="168">
        <v>265577181.25</v>
      </c>
      <c r="G103" s="166"/>
      <c r="H103" s="155"/>
      <c r="I103" s="155"/>
    </row>
    <row r="104" spans="1:9" ht="23.25" x14ac:dyDescent="0.5">
      <c r="A104" s="189" t="s">
        <v>104</v>
      </c>
      <c r="B104" s="168">
        <v>50000000</v>
      </c>
      <c r="C104" s="168">
        <v>3157200</v>
      </c>
      <c r="D104" s="168">
        <v>5959800</v>
      </c>
      <c r="E104" s="169" t="s">
        <v>9</v>
      </c>
      <c r="F104" s="168">
        <v>44040200</v>
      </c>
      <c r="G104" s="166"/>
      <c r="H104" s="155"/>
      <c r="I104" s="155"/>
    </row>
    <row r="105" spans="1:9" ht="23.25" x14ac:dyDescent="0.5">
      <c r="A105" s="189" t="s">
        <v>105</v>
      </c>
      <c r="B105" s="168">
        <v>900000000</v>
      </c>
      <c r="C105" s="168">
        <v>67473143.069999993</v>
      </c>
      <c r="D105" s="168">
        <v>211652290.19999999</v>
      </c>
      <c r="E105" s="169" t="s">
        <v>9</v>
      </c>
      <c r="F105" s="168">
        <v>688347709.79999995</v>
      </c>
      <c r="G105" s="166"/>
      <c r="H105" s="155"/>
      <c r="I105" s="155"/>
    </row>
    <row r="106" spans="1:9" ht="23.25" x14ac:dyDescent="0.5">
      <c r="A106" s="202" t="s">
        <v>106</v>
      </c>
      <c r="B106" s="175">
        <v>1300000000</v>
      </c>
      <c r="C106" s="175">
        <v>80755136.639999986</v>
      </c>
      <c r="D106" s="175">
        <v>302034908.94999999</v>
      </c>
      <c r="E106" s="163" t="s">
        <v>9</v>
      </c>
      <c r="F106" s="175">
        <v>997965091.04999995</v>
      </c>
      <c r="G106" s="166"/>
      <c r="H106" s="155"/>
      <c r="I106" s="155"/>
    </row>
    <row r="107" spans="1:9" ht="23.25" x14ac:dyDescent="0.5">
      <c r="A107" s="190" t="s">
        <v>107</v>
      </c>
      <c r="B107" s="175">
        <v>80000000000</v>
      </c>
      <c r="C107" s="175">
        <v>7163917109.250001</v>
      </c>
      <c r="D107" s="175">
        <v>22842495781.830002</v>
      </c>
      <c r="E107" s="163" t="s">
        <v>9</v>
      </c>
      <c r="F107" s="175">
        <v>57157504218.169998</v>
      </c>
      <c r="G107" s="166"/>
      <c r="H107" s="155"/>
      <c r="I107" s="155"/>
    </row>
    <row r="108" spans="1:9" ht="23.25" x14ac:dyDescent="0.5">
      <c r="A108" s="188" t="s">
        <v>108</v>
      </c>
      <c r="B108" s="164"/>
      <c r="C108" s="164"/>
      <c r="D108" s="164"/>
      <c r="E108" s="165"/>
      <c r="F108" s="164"/>
      <c r="G108" s="166"/>
      <c r="H108" s="155"/>
      <c r="I108" s="155"/>
    </row>
    <row r="109" spans="1:9" ht="23.25" x14ac:dyDescent="0.5">
      <c r="A109" s="193" t="s">
        <v>109</v>
      </c>
      <c r="B109" s="173"/>
      <c r="C109" s="173">
        <v>0</v>
      </c>
      <c r="D109" s="173">
        <v>0</v>
      </c>
      <c r="E109" s="169" t="s">
        <v>9</v>
      </c>
      <c r="F109" s="168">
        <v>0</v>
      </c>
      <c r="G109" s="166"/>
      <c r="H109" s="155"/>
      <c r="I109" s="155"/>
    </row>
    <row r="110" spans="1:9" ht="23.25" x14ac:dyDescent="0.5">
      <c r="A110" s="190" t="s">
        <v>110</v>
      </c>
      <c r="B110" s="175">
        <v>0</v>
      </c>
      <c r="C110" s="175">
        <v>0</v>
      </c>
      <c r="D110" s="175">
        <v>0</v>
      </c>
      <c r="E110" s="163" t="s">
        <v>9</v>
      </c>
      <c r="F110" s="175">
        <v>0</v>
      </c>
      <c r="G110" s="166"/>
      <c r="H110" s="155"/>
      <c r="I110" s="155"/>
    </row>
    <row r="111" spans="1:9" ht="23.25" x14ac:dyDescent="0.5">
      <c r="A111" s="190" t="s">
        <v>111</v>
      </c>
      <c r="B111" s="175">
        <v>80000000000</v>
      </c>
      <c r="C111" s="175">
        <v>7163917109.250001</v>
      </c>
      <c r="D111" s="175">
        <v>22842495781.830002</v>
      </c>
      <c r="E111" s="163" t="s">
        <v>9</v>
      </c>
      <c r="F111" s="175">
        <v>57157504218.169998</v>
      </c>
      <c r="G111" s="166"/>
      <c r="H111" s="155"/>
      <c r="I111" s="155"/>
    </row>
    <row r="112" spans="1:9" ht="23.25" x14ac:dyDescent="0.5">
      <c r="A112" s="159"/>
      <c r="B112" s="159"/>
      <c r="C112" s="159"/>
      <c r="D112" s="156"/>
      <c r="E112" s="159"/>
      <c r="F112" s="159"/>
      <c r="G112" s="155"/>
      <c r="H112" s="155"/>
      <c r="I112" s="155"/>
    </row>
    <row r="113" spans="1:1" ht="23.25" x14ac:dyDescent="0.5">
      <c r="A113" s="53" t="s">
        <v>112</v>
      </c>
    </row>
  </sheetData>
  <mergeCells count="9">
    <mergeCell ref="A1:F1"/>
    <mergeCell ref="A2:F2"/>
    <mergeCell ref="A3:F3"/>
    <mergeCell ref="H2:K2"/>
    <mergeCell ref="H3:K3"/>
    <mergeCell ref="A42:F42"/>
    <mergeCell ref="A87:F87"/>
    <mergeCell ref="A41:F41"/>
    <mergeCell ref="A86:F8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topLeftCell="A103" workbookViewId="0">
      <selection activeCell="A113" sqref="A113"/>
    </sheetView>
  </sheetViews>
  <sheetFormatPr defaultRowHeight="14.25" x14ac:dyDescent="0.2"/>
  <cols>
    <col min="1" max="1" width="40.62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5.125" bestFit="1" customWidth="1"/>
    <col min="8" max="8" width="7.125" bestFit="1" customWidth="1"/>
    <col min="9" max="9" width="13.5" bestFit="1" customWidth="1"/>
    <col min="10" max="10" width="10.75" bestFit="1" customWidth="1"/>
    <col min="11" max="11" width="11.625" bestFit="1" customWidth="1"/>
  </cols>
  <sheetData>
    <row r="1" spans="1:12" ht="23.25" x14ac:dyDescent="0.5">
      <c r="A1" s="51" t="s">
        <v>0</v>
      </c>
      <c r="B1" s="51"/>
      <c r="C1" s="51"/>
      <c r="D1" s="51"/>
      <c r="E1" s="51"/>
      <c r="F1" s="51"/>
      <c r="G1" s="203"/>
      <c r="H1" s="203"/>
      <c r="I1" s="203"/>
      <c r="J1" s="203"/>
      <c r="K1" s="203"/>
      <c r="L1" s="203"/>
    </row>
    <row r="2" spans="1:12" ht="23.25" x14ac:dyDescent="0.5">
      <c r="A2" s="52">
        <v>43497</v>
      </c>
      <c r="B2" s="51"/>
      <c r="C2" s="51"/>
      <c r="D2" s="51"/>
      <c r="E2" s="51"/>
      <c r="F2" s="51"/>
      <c r="G2" s="203"/>
      <c r="H2" s="51" t="s">
        <v>1</v>
      </c>
      <c r="I2" s="51"/>
      <c r="J2" s="51"/>
      <c r="K2" s="51"/>
      <c r="L2" s="203"/>
    </row>
    <row r="3" spans="1:12" ht="23.25" x14ac:dyDescent="0.5">
      <c r="A3" s="51"/>
      <c r="B3" s="51"/>
      <c r="C3" s="51"/>
      <c r="D3" s="51"/>
      <c r="E3" s="51"/>
      <c r="F3" s="51"/>
      <c r="G3" s="203"/>
      <c r="H3" s="52">
        <v>43497</v>
      </c>
      <c r="I3" s="51"/>
      <c r="J3" s="51"/>
      <c r="K3" s="51"/>
      <c r="L3" s="203"/>
    </row>
    <row r="4" spans="1:12" ht="23.25" x14ac:dyDescent="0.5">
      <c r="A4" s="206" t="s">
        <v>2</v>
      </c>
      <c r="B4" s="206" t="s">
        <v>3</v>
      </c>
      <c r="C4" s="206" t="s">
        <v>4</v>
      </c>
      <c r="D4" s="206" t="s">
        <v>5</v>
      </c>
      <c r="E4" s="206" t="s">
        <v>6</v>
      </c>
      <c r="F4" s="206" t="s">
        <v>7</v>
      </c>
      <c r="G4" s="203"/>
      <c r="H4" s="207"/>
      <c r="I4" s="207"/>
      <c r="J4" s="208"/>
      <c r="K4" s="208"/>
      <c r="L4" s="203"/>
    </row>
    <row r="5" spans="1:12" ht="23.25" x14ac:dyDescent="0.5">
      <c r="A5" s="209"/>
      <c r="B5" s="209" t="s">
        <v>8</v>
      </c>
      <c r="C5" s="209"/>
      <c r="D5" s="209"/>
      <c r="E5" s="209" t="s">
        <v>9</v>
      </c>
      <c r="F5" s="209" t="s">
        <v>10</v>
      </c>
      <c r="G5" s="203"/>
      <c r="H5" s="210" t="s">
        <v>11</v>
      </c>
      <c r="I5" s="210" t="s">
        <v>12</v>
      </c>
      <c r="J5" s="244" t="s">
        <v>4</v>
      </c>
      <c r="K5" s="210" t="s">
        <v>5</v>
      </c>
      <c r="L5" s="203"/>
    </row>
    <row r="6" spans="1:12" ht="23.25" x14ac:dyDescent="0.5">
      <c r="A6" s="212" t="s">
        <v>13</v>
      </c>
      <c r="B6" s="212"/>
      <c r="C6" s="212"/>
      <c r="D6" s="212"/>
      <c r="E6" s="213"/>
      <c r="F6" s="212"/>
      <c r="G6" s="214"/>
      <c r="H6" s="206">
        <v>1</v>
      </c>
      <c r="I6" s="212" t="s">
        <v>14</v>
      </c>
      <c r="J6" s="215">
        <v>44646381.93</v>
      </c>
      <c r="K6" s="215">
        <v>212712823.31</v>
      </c>
      <c r="L6" s="203"/>
    </row>
    <row r="7" spans="1:12" ht="23.25" x14ac:dyDescent="0.5">
      <c r="A7" s="216" t="s">
        <v>15</v>
      </c>
      <c r="B7" s="216"/>
      <c r="C7" s="216"/>
      <c r="D7" s="216"/>
      <c r="E7" s="217"/>
      <c r="F7" s="216"/>
      <c r="G7" s="214"/>
      <c r="H7" s="218">
        <v>2</v>
      </c>
      <c r="I7" s="216" t="s">
        <v>16</v>
      </c>
      <c r="J7" s="219">
        <v>682752</v>
      </c>
      <c r="K7" s="219">
        <v>30916824.52</v>
      </c>
      <c r="L7" s="203"/>
    </row>
    <row r="8" spans="1:12" ht="23.25" x14ac:dyDescent="0.5">
      <c r="A8" s="216" t="s">
        <v>17</v>
      </c>
      <c r="B8" s="216"/>
      <c r="C8" s="216"/>
      <c r="D8" s="216"/>
      <c r="E8" s="217"/>
      <c r="F8" s="216"/>
      <c r="G8" s="214"/>
      <c r="H8" s="218">
        <v>3</v>
      </c>
      <c r="I8" s="216" t="s">
        <v>18</v>
      </c>
      <c r="J8" s="219">
        <v>1224637.5</v>
      </c>
      <c r="K8" s="219">
        <v>4327411.5</v>
      </c>
      <c r="L8" s="203"/>
    </row>
    <row r="9" spans="1:12" ht="23.25" x14ac:dyDescent="0.5">
      <c r="A9" s="216" t="s">
        <v>19</v>
      </c>
      <c r="B9" s="216">
        <v>139400000</v>
      </c>
      <c r="C9" s="216">
        <v>24736925.900000002</v>
      </c>
      <c r="D9" s="216">
        <v>50054650.390000008</v>
      </c>
      <c r="E9" s="217" t="s">
        <v>9</v>
      </c>
      <c r="F9" s="216">
        <v>89345349.609999985</v>
      </c>
      <c r="G9" s="214"/>
      <c r="H9" s="218">
        <v>4</v>
      </c>
      <c r="I9" s="216" t="s">
        <v>20</v>
      </c>
      <c r="J9" s="219">
        <v>3686334.55</v>
      </c>
      <c r="K9" s="219">
        <v>13935336.850000001</v>
      </c>
      <c r="L9" s="203"/>
    </row>
    <row r="10" spans="1:12" ht="23.25" x14ac:dyDescent="0.5">
      <c r="A10" s="216" t="s">
        <v>21</v>
      </c>
      <c r="B10" s="216">
        <v>14500000000</v>
      </c>
      <c r="C10" s="216">
        <v>1347427703.75</v>
      </c>
      <c r="D10" s="216">
        <v>2789587747.73</v>
      </c>
      <c r="E10" s="217" t="s">
        <v>9</v>
      </c>
      <c r="F10" s="216">
        <v>11710412252.27</v>
      </c>
      <c r="G10" s="214"/>
      <c r="H10" s="218"/>
      <c r="I10" s="216"/>
      <c r="J10" s="219"/>
      <c r="K10" s="219"/>
      <c r="L10" s="203"/>
    </row>
    <row r="11" spans="1:12" ht="23.25" x14ac:dyDescent="0.5">
      <c r="A11" s="216" t="s">
        <v>22</v>
      </c>
      <c r="B11" s="216">
        <v>900000000</v>
      </c>
      <c r="C11" s="216">
        <v>125011339.26000001</v>
      </c>
      <c r="D11" s="216">
        <v>202875782.06</v>
      </c>
      <c r="E11" s="217" t="s">
        <v>9</v>
      </c>
      <c r="F11" s="216">
        <v>697124217.94000006</v>
      </c>
      <c r="G11" s="214"/>
      <c r="H11" s="218"/>
      <c r="I11" s="216"/>
      <c r="J11" s="219"/>
      <c r="K11" s="219"/>
      <c r="L11" s="220"/>
    </row>
    <row r="12" spans="1:12" ht="23.25" x14ac:dyDescent="0.5">
      <c r="A12" s="216" t="s">
        <v>23</v>
      </c>
      <c r="B12" s="216">
        <v>600000</v>
      </c>
      <c r="C12" s="216">
        <v>64268</v>
      </c>
      <c r="D12" s="216">
        <v>400504</v>
      </c>
      <c r="E12" s="217" t="s">
        <v>9</v>
      </c>
      <c r="F12" s="216">
        <v>199496</v>
      </c>
      <c r="G12" s="214"/>
      <c r="H12" s="218"/>
      <c r="I12" s="216"/>
      <c r="J12" s="219"/>
      <c r="K12" s="219"/>
      <c r="L12" s="203"/>
    </row>
    <row r="13" spans="1:12" ht="23.25" x14ac:dyDescent="0.5">
      <c r="A13" s="216" t="s">
        <v>24</v>
      </c>
      <c r="B13" s="216">
        <v>240000000</v>
      </c>
      <c r="C13" s="216">
        <v>18269746.740000002</v>
      </c>
      <c r="D13" s="216">
        <v>93031798.429999992</v>
      </c>
      <c r="E13" s="217" t="s">
        <v>9</v>
      </c>
      <c r="F13" s="216">
        <v>146968201.56999999</v>
      </c>
      <c r="G13" s="214"/>
      <c r="H13" s="218"/>
      <c r="I13" s="216"/>
      <c r="J13" s="219"/>
      <c r="K13" s="219"/>
      <c r="L13" s="203"/>
    </row>
    <row r="14" spans="1:12" ht="23.25" x14ac:dyDescent="0.5">
      <c r="A14" s="216" t="s">
        <v>25</v>
      </c>
      <c r="B14" s="245">
        <v>60000000</v>
      </c>
      <c r="C14" s="216">
        <v>1914628.25</v>
      </c>
      <c r="D14" s="216">
        <v>9512846.5</v>
      </c>
      <c r="E14" s="217" t="s">
        <v>9</v>
      </c>
      <c r="F14" s="216">
        <v>50487153.5</v>
      </c>
      <c r="G14" s="214"/>
      <c r="H14" s="237"/>
      <c r="I14" s="249"/>
      <c r="J14" s="249"/>
      <c r="K14" s="249"/>
      <c r="L14" s="220"/>
    </row>
    <row r="15" spans="1:12" ht="23.25" x14ac:dyDescent="0.5">
      <c r="A15" s="216" t="s">
        <v>26</v>
      </c>
      <c r="B15" s="223">
        <v>15840000000</v>
      </c>
      <c r="C15" s="223">
        <v>1517424611.9000001</v>
      </c>
      <c r="D15" s="223">
        <v>3145463329.1099997</v>
      </c>
      <c r="E15" s="211" t="s">
        <v>9</v>
      </c>
      <c r="F15" s="223">
        <v>12694536670.889999</v>
      </c>
      <c r="G15" s="214"/>
      <c r="H15" s="218"/>
      <c r="I15" s="216"/>
      <c r="J15" s="219"/>
      <c r="K15" s="219"/>
      <c r="L15" s="203"/>
    </row>
    <row r="16" spans="1:12" ht="23.25" x14ac:dyDescent="0.5">
      <c r="A16" s="216" t="s">
        <v>27</v>
      </c>
      <c r="B16" s="212"/>
      <c r="C16" s="212"/>
      <c r="D16" s="212"/>
      <c r="E16" s="213"/>
      <c r="F16" s="212"/>
      <c r="G16" s="214"/>
      <c r="H16" s="209"/>
      <c r="I16" s="216"/>
      <c r="J16" s="219"/>
      <c r="K16" s="219"/>
      <c r="L16" s="203"/>
    </row>
    <row r="17" spans="1:12" ht="24" thickBot="1" x14ac:dyDescent="0.55000000000000004">
      <c r="A17" s="216" t="s">
        <v>28</v>
      </c>
      <c r="B17" s="224">
        <v>26200000000</v>
      </c>
      <c r="C17" s="216">
        <v>2272238390.0799999</v>
      </c>
      <c r="D17" s="216">
        <v>9879029378.9899998</v>
      </c>
      <c r="E17" s="217" t="s">
        <v>9</v>
      </c>
      <c r="F17" s="216">
        <v>16320970621.01</v>
      </c>
      <c r="G17" s="214"/>
      <c r="H17" s="225"/>
      <c r="I17" s="226" t="s">
        <v>29</v>
      </c>
      <c r="J17" s="227">
        <v>50240105.979999997</v>
      </c>
      <c r="K17" s="227">
        <v>261892396.18000001</v>
      </c>
      <c r="L17" s="203"/>
    </row>
    <row r="18" spans="1:12" ht="24" thickTop="1" x14ac:dyDescent="0.5">
      <c r="A18" s="216" t="s">
        <v>30</v>
      </c>
      <c r="B18" s="224">
        <v>13000000000</v>
      </c>
      <c r="C18" s="216">
        <v>1353740460.6700001</v>
      </c>
      <c r="D18" s="216">
        <v>6738913984.4200001</v>
      </c>
      <c r="E18" s="228" t="s">
        <v>9</v>
      </c>
      <c r="F18" s="216">
        <v>6261086015.5799999</v>
      </c>
      <c r="G18" s="214"/>
      <c r="H18" s="203"/>
      <c r="I18" s="203"/>
      <c r="J18" s="203"/>
      <c r="K18" s="203"/>
      <c r="L18" s="203"/>
    </row>
    <row r="19" spans="1:12" ht="23.25" x14ac:dyDescent="0.5">
      <c r="A19" s="216" t="s">
        <v>31</v>
      </c>
      <c r="B19" s="224">
        <v>0</v>
      </c>
      <c r="C19" s="216">
        <v>0</v>
      </c>
      <c r="D19" s="216">
        <v>0</v>
      </c>
      <c r="E19" s="217" t="s">
        <v>9</v>
      </c>
      <c r="F19" s="216">
        <v>0</v>
      </c>
      <c r="G19" s="214"/>
      <c r="H19" s="220"/>
      <c r="I19" s="220"/>
      <c r="J19" s="205"/>
      <c r="K19" s="214"/>
      <c r="L19" s="220"/>
    </row>
    <row r="20" spans="1:12" ht="23.25" x14ac:dyDescent="0.5">
      <c r="A20" s="216" t="s">
        <v>32</v>
      </c>
      <c r="B20" s="224">
        <v>4200000000</v>
      </c>
      <c r="C20" s="216">
        <v>392903291.16000003</v>
      </c>
      <c r="D20" s="216">
        <v>1577643957.2</v>
      </c>
      <c r="E20" s="217" t="s">
        <v>9</v>
      </c>
      <c r="F20" s="216">
        <v>2622356042.8000002</v>
      </c>
      <c r="G20" s="214"/>
      <c r="H20" s="207"/>
      <c r="I20" s="203"/>
      <c r="J20" s="203"/>
      <c r="K20" s="203"/>
      <c r="L20" s="243"/>
    </row>
    <row r="21" spans="1:12" ht="23.25" x14ac:dyDescent="0.5">
      <c r="A21" s="216" t="s">
        <v>33</v>
      </c>
      <c r="B21" s="229">
        <v>12900000000</v>
      </c>
      <c r="C21" s="216">
        <v>0</v>
      </c>
      <c r="D21" s="230">
        <v>4611607335</v>
      </c>
      <c r="E21" s="217" t="s">
        <v>9</v>
      </c>
      <c r="F21" s="231">
        <v>8288392665</v>
      </c>
      <c r="G21" s="214"/>
      <c r="H21" s="207"/>
      <c r="I21" s="203"/>
      <c r="J21" s="203"/>
      <c r="K21" s="203"/>
      <c r="L21" s="243"/>
    </row>
    <row r="22" spans="1:12" ht="23.25" x14ac:dyDescent="0.5">
      <c r="A22" s="237" t="s">
        <v>34</v>
      </c>
      <c r="B22" s="229"/>
      <c r="C22" s="216"/>
      <c r="D22" s="230"/>
      <c r="E22" s="217"/>
      <c r="F22" s="231"/>
      <c r="G22" s="214"/>
      <c r="H22" s="207"/>
      <c r="I22" s="203"/>
      <c r="J22" s="203"/>
      <c r="K22" s="203"/>
      <c r="L22" s="243"/>
    </row>
    <row r="23" spans="1:12" ht="23.25" x14ac:dyDescent="0.5">
      <c r="A23" s="216" t="s">
        <v>35</v>
      </c>
      <c r="B23" s="224">
        <v>3570000000</v>
      </c>
      <c r="C23" s="216">
        <v>260230565.62</v>
      </c>
      <c r="D23" s="216">
        <v>1695518416.3200002</v>
      </c>
      <c r="E23" s="217" t="s">
        <v>9</v>
      </c>
      <c r="F23" s="216">
        <v>1874481583.6799998</v>
      </c>
      <c r="G23" s="214"/>
      <c r="H23" s="203"/>
      <c r="I23" s="203"/>
      <c r="J23" s="203"/>
      <c r="K23" s="203"/>
      <c r="L23" s="243"/>
    </row>
    <row r="24" spans="1:12" ht="23.25" x14ac:dyDescent="0.5">
      <c r="A24" s="216" t="s">
        <v>36</v>
      </c>
      <c r="B24" s="216">
        <v>4600000</v>
      </c>
      <c r="C24" s="216">
        <v>245404</v>
      </c>
      <c r="D24" s="216">
        <v>1532648.5</v>
      </c>
      <c r="E24" s="217" t="s">
        <v>9</v>
      </c>
      <c r="F24" s="216">
        <v>3067351.5</v>
      </c>
      <c r="G24" s="246"/>
      <c r="H24" s="247"/>
      <c r="I24" s="247"/>
      <c r="J24" s="247"/>
      <c r="K24" s="247"/>
      <c r="L24" s="248"/>
    </row>
    <row r="25" spans="1:12" ht="23.25" x14ac:dyDescent="0.5">
      <c r="A25" s="216" t="s">
        <v>37</v>
      </c>
      <c r="B25" s="216">
        <v>400000</v>
      </c>
      <c r="C25" s="216">
        <v>15930</v>
      </c>
      <c r="D25" s="216">
        <v>92980</v>
      </c>
      <c r="E25" s="217" t="s">
        <v>9</v>
      </c>
      <c r="F25" s="216">
        <v>307020</v>
      </c>
      <c r="G25" s="214"/>
      <c r="H25" s="203"/>
      <c r="I25" s="203"/>
      <c r="J25" s="203"/>
      <c r="K25" s="203"/>
      <c r="L25" s="203"/>
    </row>
    <row r="26" spans="1:12" ht="23.25" x14ac:dyDescent="0.5">
      <c r="A26" s="216" t="s">
        <v>38</v>
      </c>
      <c r="B26" s="216">
        <v>125000000</v>
      </c>
      <c r="C26" s="216">
        <v>4588125</v>
      </c>
      <c r="D26" s="216">
        <v>64532150</v>
      </c>
      <c r="E26" s="217" t="s">
        <v>9</v>
      </c>
      <c r="F26" s="216">
        <v>60467850</v>
      </c>
      <c r="G26" s="214"/>
      <c r="H26" s="203"/>
      <c r="I26" s="203"/>
      <c r="J26" s="203"/>
      <c r="K26" s="203"/>
      <c r="L26" s="203"/>
    </row>
    <row r="27" spans="1:12" ht="23.25" x14ac:dyDescent="0.5">
      <c r="A27" s="216" t="s">
        <v>39</v>
      </c>
      <c r="B27" s="232">
        <v>60000000000</v>
      </c>
      <c r="C27" s="232">
        <v>4283962166.5299997</v>
      </c>
      <c r="D27" s="232">
        <v>24568870850.43</v>
      </c>
      <c r="E27" s="211" t="s">
        <v>9</v>
      </c>
      <c r="F27" s="223">
        <v>35431129149.57</v>
      </c>
      <c r="G27" s="214"/>
      <c r="H27" s="220"/>
      <c r="I27" s="220"/>
      <c r="J27" s="220"/>
      <c r="K27" s="220"/>
      <c r="L27" s="203"/>
    </row>
    <row r="28" spans="1:12" ht="23.25" x14ac:dyDescent="0.5">
      <c r="A28" s="222" t="s">
        <v>40</v>
      </c>
      <c r="B28" s="221">
        <v>75840000000</v>
      </c>
      <c r="C28" s="221">
        <v>5801386778.4300003</v>
      </c>
      <c r="D28" s="221">
        <v>27714334179.540001</v>
      </c>
      <c r="E28" s="233" t="s">
        <v>9</v>
      </c>
      <c r="F28" s="221">
        <v>48125665820.459999</v>
      </c>
      <c r="G28" s="214"/>
      <c r="H28" s="203"/>
      <c r="I28" s="203"/>
      <c r="J28" s="203"/>
      <c r="K28" s="203"/>
      <c r="L28" s="203"/>
    </row>
    <row r="29" spans="1:12" ht="23.25" x14ac:dyDescent="0.5">
      <c r="A29" s="216" t="s">
        <v>41</v>
      </c>
      <c r="B29" s="212"/>
      <c r="C29" s="212"/>
      <c r="D29" s="212"/>
      <c r="E29" s="213"/>
      <c r="F29" s="212"/>
      <c r="G29" s="214"/>
      <c r="H29" s="203"/>
      <c r="I29" s="203"/>
      <c r="J29" s="203"/>
      <c r="K29" s="203"/>
      <c r="L29" s="203"/>
    </row>
    <row r="30" spans="1:12" ht="23.25" x14ac:dyDescent="0.5">
      <c r="A30" s="216" t="s">
        <v>42</v>
      </c>
      <c r="B30" s="216"/>
      <c r="C30" s="216"/>
      <c r="D30" s="216"/>
      <c r="E30" s="217"/>
      <c r="F30" s="216"/>
      <c r="G30" s="214"/>
      <c r="H30" s="203"/>
      <c r="I30" s="203"/>
      <c r="J30" s="203"/>
      <c r="K30" s="203"/>
      <c r="L30" s="203"/>
    </row>
    <row r="31" spans="1:12" ht="23.25" x14ac:dyDescent="0.5">
      <c r="A31" s="216" t="s">
        <v>43</v>
      </c>
      <c r="B31" s="216">
        <v>1374000000</v>
      </c>
      <c r="C31" s="216">
        <v>53195247</v>
      </c>
      <c r="D31" s="216">
        <v>235070812.53999999</v>
      </c>
      <c r="E31" s="217" t="s">
        <v>9</v>
      </c>
      <c r="F31" s="216">
        <v>1138929187.46</v>
      </c>
      <c r="G31" s="214"/>
      <c r="H31" s="203"/>
      <c r="I31" s="203"/>
      <c r="J31" s="203"/>
      <c r="K31" s="203"/>
      <c r="L31" s="203"/>
    </row>
    <row r="32" spans="1:12" ht="23.25" x14ac:dyDescent="0.5">
      <c r="A32" s="216" t="s">
        <v>44</v>
      </c>
      <c r="B32" s="216">
        <v>37500000</v>
      </c>
      <c r="C32" s="216">
        <v>3037090</v>
      </c>
      <c r="D32" s="216">
        <v>15736910</v>
      </c>
      <c r="E32" s="217" t="s">
        <v>9</v>
      </c>
      <c r="F32" s="216">
        <v>21763090</v>
      </c>
      <c r="G32" s="214"/>
      <c r="H32" s="203"/>
      <c r="I32" s="203"/>
      <c r="J32" s="203"/>
      <c r="K32" s="203"/>
      <c r="L32" s="203"/>
    </row>
    <row r="33" spans="1:11" ht="23.25" x14ac:dyDescent="0.5">
      <c r="A33" s="216" t="s">
        <v>45</v>
      </c>
      <c r="B33" s="216">
        <v>64000000</v>
      </c>
      <c r="C33" s="216">
        <v>3204066.56</v>
      </c>
      <c r="D33" s="216">
        <v>22025050.319999997</v>
      </c>
      <c r="E33" s="217" t="s">
        <v>9</v>
      </c>
      <c r="F33" s="216">
        <v>41974949.680000007</v>
      </c>
      <c r="G33" s="214"/>
      <c r="H33" s="205"/>
      <c r="I33" s="205"/>
      <c r="J33" s="205"/>
      <c r="K33" s="205"/>
    </row>
    <row r="34" spans="1:11" ht="23.25" x14ac:dyDescent="0.5">
      <c r="A34" s="216" t="s">
        <v>46</v>
      </c>
      <c r="B34" s="216">
        <v>52000000</v>
      </c>
      <c r="C34" s="216">
        <v>4673052.25</v>
      </c>
      <c r="D34" s="216">
        <v>25762636.840000004</v>
      </c>
      <c r="E34" s="217" t="s">
        <v>9</v>
      </c>
      <c r="F34" s="216">
        <v>26237363.159999996</v>
      </c>
      <c r="G34" s="214"/>
      <c r="H34" s="203"/>
      <c r="I34" s="203"/>
      <c r="J34" s="203"/>
      <c r="K34" s="203"/>
    </row>
    <row r="35" spans="1:11" ht="23.25" x14ac:dyDescent="0.5">
      <c r="A35" s="216" t="s">
        <v>47</v>
      </c>
      <c r="B35" s="216">
        <v>10000</v>
      </c>
      <c r="C35" s="216">
        <v>1200</v>
      </c>
      <c r="D35" s="216">
        <v>2000</v>
      </c>
      <c r="E35" s="217" t="s">
        <v>9</v>
      </c>
      <c r="F35" s="216">
        <v>8000</v>
      </c>
      <c r="G35" s="214"/>
      <c r="H35" s="203"/>
      <c r="I35" s="203"/>
      <c r="J35" s="203"/>
      <c r="K35" s="203"/>
    </row>
    <row r="36" spans="1:11" ht="23.25" x14ac:dyDescent="0.5">
      <c r="A36" s="216" t="s">
        <v>48</v>
      </c>
      <c r="B36" s="216">
        <v>79000000</v>
      </c>
      <c r="C36" s="216">
        <v>6364370</v>
      </c>
      <c r="D36" s="216">
        <v>31288700</v>
      </c>
      <c r="E36" s="217" t="s">
        <v>9</v>
      </c>
      <c r="F36" s="216">
        <v>47711300</v>
      </c>
      <c r="G36" s="214"/>
      <c r="H36" s="205"/>
      <c r="I36" s="205"/>
      <c r="J36" s="205"/>
      <c r="K36" s="205"/>
    </row>
    <row r="37" spans="1:11" ht="23.25" x14ac:dyDescent="0.5">
      <c r="A37" s="216" t="s">
        <v>49</v>
      </c>
      <c r="B37" s="234">
        <v>900000</v>
      </c>
      <c r="C37" s="216">
        <v>66525</v>
      </c>
      <c r="D37" s="216">
        <v>348220</v>
      </c>
      <c r="E37" s="217" t="s">
        <v>9</v>
      </c>
      <c r="F37" s="216">
        <v>551780</v>
      </c>
      <c r="G37" s="214"/>
      <c r="H37" s="203"/>
      <c r="I37" s="203"/>
      <c r="J37" s="203"/>
      <c r="K37" s="203"/>
    </row>
    <row r="38" spans="1:11" ht="23.25" x14ac:dyDescent="0.5">
      <c r="A38" s="216" t="s">
        <v>50</v>
      </c>
      <c r="B38" s="234">
        <v>9500000</v>
      </c>
      <c r="C38" s="216">
        <v>799980</v>
      </c>
      <c r="D38" s="216">
        <v>4497630</v>
      </c>
      <c r="E38" s="217" t="s">
        <v>9</v>
      </c>
      <c r="F38" s="216">
        <v>5002370</v>
      </c>
      <c r="G38" s="214"/>
      <c r="H38" s="203"/>
      <c r="I38" s="203"/>
      <c r="J38" s="203"/>
      <c r="K38" s="203"/>
    </row>
    <row r="39" spans="1:11" ht="23.25" x14ac:dyDescent="0.5">
      <c r="A39" s="230"/>
      <c r="B39" s="234"/>
      <c r="C39" s="230"/>
      <c r="D39" s="230"/>
      <c r="E39" s="235"/>
      <c r="F39" s="230"/>
      <c r="G39" s="214"/>
      <c r="H39" s="203"/>
      <c r="I39" s="203"/>
      <c r="J39" s="203"/>
      <c r="K39" s="203"/>
    </row>
    <row r="40" spans="1:11" ht="23.25" x14ac:dyDescent="0.5">
      <c r="A40" s="230"/>
      <c r="B40" s="234"/>
      <c r="C40" s="230"/>
      <c r="D40" s="230"/>
      <c r="E40" s="235"/>
      <c r="F40" s="230"/>
      <c r="G40" s="214"/>
      <c r="H40" s="203"/>
      <c r="I40" s="203"/>
      <c r="J40" s="203"/>
      <c r="K40" s="203"/>
    </row>
    <row r="41" spans="1:11" ht="23.25" x14ac:dyDescent="0.5">
      <c r="A41" s="51" t="s">
        <v>51</v>
      </c>
      <c r="B41" s="51"/>
      <c r="C41" s="51"/>
      <c r="D41" s="51"/>
      <c r="E41" s="51"/>
      <c r="F41" s="51"/>
      <c r="G41" s="214"/>
      <c r="H41" s="203"/>
      <c r="I41" s="203"/>
      <c r="J41" s="203"/>
      <c r="K41" s="203"/>
    </row>
    <row r="42" spans="1:11" ht="23.25" x14ac:dyDescent="0.5">
      <c r="A42" s="51"/>
      <c r="B42" s="51"/>
      <c r="C42" s="51"/>
      <c r="D42" s="51"/>
      <c r="E42" s="51"/>
      <c r="F42" s="51"/>
      <c r="G42" s="214"/>
      <c r="H42" s="203"/>
      <c r="I42" s="203"/>
      <c r="J42" s="203"/>
      <c r="K42" s="203"/>
    </row>
    <row r="43" spans="1:11" ht="23.25" x14ac:dyDescent="0.5">
      <c r="A43" s="206" t="s">
        <v>2</v>
      </c>
      <c r="B43" s="206" t="s">
        <v>3</v>
      </c>
      <c r="C43" s="206" t="s">
        <v>4</v>
      </c>
      <c r="D43" s="206" t="s">
        <v>5</v>
      </c>
      <c r="E43" s="206" t="s">
        <v>6</v>
      </c>
      <c r="F43" s="206" t="s">
        <v>7</v>
      </c>
      <c r="G43" s="214"/>
      <c r="H43" s="203"/>
      <c r="I43" s="203"/>
      <c r="J43" s="203"/>
      <c r="K43" s="203"/>
    </row>
    <row r="44" spans="1:11" ht="23.25" x14ac:dyDescent="0.5">
      <c r="A44" s="209"/>
      <c r="B44" s="209" t="s">
        <v>8</v>
      </c>
      <c r="C44" s="209"/>
      <c r="D44" s="209"/>
      <c r="E44" s="209" t="s">
        <v>9</v>
      </c>
      <c r="F44" s="209" t="s">
        <v>52</v>
      </c>
      <c r="G44" s="214"/>
      <c r="H44" s="220"/>
      <c r="I44" s="220"/>
      <c r="J44" s="220"/>
      <c r="K44" s="220"/>
    </row>
    <row r="45" spans="1:11" ht="23.25" x14ac:dyDescent="0.5">
      <c r="A45" s="212"/>
      <c r="B45" s="212"/>
      <c r="C45" s="212"/>
      <c r="D45" s="212"/>
      <c r="E45" s="213"/>
      <c r="F45" s="212"/>
      <c r="G45" s="214"/>
      <c r="H45" s="205"/>
      <c r="I45" s="205"/>
      <c r="J45" s="205"/>
      <c r="K45" s="205"/>
    </row>
    <row r="46" spans="1:11" ht="23.25" x14ac:dyDescent="0.5">
      <c r="A46" s="216" t="s">
        <v>53</v>
      </c>
      <c r="B46" s="216">
        <v>80000</v>
      </c>
      <c r="C46" s="216">
        <v>250</v>
      </c>
      <c r="D46" s="216">
        <v>13750</v>
      </c>
      <c r="E46" s="217" t="s">
        <v>9</v>
      </c>
      <c r="F46" s="216">
        <v>66250</v>
      </c>
      <c r="G46" s="214"/>
      <c r="H46" s="205"/>
      <c r="I46" s="205"/>
      <c r="J46" s="205"/>
      <c r="K46" s="205"/>
    </row>
    <row r="47" spans="1:11" ht="23.25" x14ac:dyDescent="0.5">
      <c r="A47" s="216" t="s">
        <v>54</v>
      </c>
      <c r="B47" s="216">
        <v>10000</v>
      </c>
      <c r="C47" s="216">
        <v>2125</v>
      </c>
      <c r="D47" s="216">
        <v>7875</v>
      </c>
      <c r="E47" s="217" t="s">
        <v>9</v>
      </c>
      <c r="F47" s="216">
        <v>2125</v>
      </c>
      <c r="G47" s="214"/>
      <c r="H47" s="205"/>
      <c r="I47" s="205"/>
      <c r="J47" s="205"/>
      <c r="K47" s="205"/>
    </row>
    <row r="48" spans="1:11" ht="23.25" x14ac:dyDescent="0.5">
      <c r="A48" s="216" t="s">
        <v>55</v>
      </c>
      <c r="B48" s="223">
        <v>1617000000</v>
      </c>
      <c r="C48" s="223">
        <v>71343905.810000002</v>
      </c>
      <c r="D48" s="223">
        <v>334753584.70000005</v>
      </c>
      <c r="E48" s="211" t="s">
        <v>9</v>
      </c>
      <c r="F48" s="223">
        <v>1282246415.3</v>
      </c>
      <c r="G48" s="214"/>
      <c r="H48" s="205"/>
      <c r="I48" s="205"/>
      <c r="J48" s="205"/>
      <c r="K48" s="205"/>
    </row>
    <row r="49" spans="1:11" ht="23.25" x14ac:dyDescent="0.5">
      <c r="A49" s="216" t="s">
        <v>56</v>
      </c>
      <c r="B49" s="216"/>
      <c r="C49" s="216"/>
      <c r="D49" s="216"/>
      <c r="E49" s="217"/>
      <c r="F49" s="216"/>
      <c r="G49" s="214"/>
      <c r="H49" s="205"/>
      <c r="I49" s="205"/>
      <c r="J49" s="205"/>
      <c r="K49" s="205"/>
    </row>
    <row r="50" spans="1:11" ht="23.25" x14ac:dyDescent="0.5">
      <c r="A50" s="216" t="s">
        <v>113</v>
      </c>
      <c r="B50" s="216">
        <v>113000000</v>
      </c>
      <c r="C50" s="216">
        <v>6491380</v>
      </c>
      <c r="D50" s="216">
        <v>60366895</v>
      </c>
      <c r="E50" s="217" t="s">
        <v>9</v>
      </c>
      <c r="F50" s="216">
        <v>52633105</v>
      </c>
      <c r="G50" s="214"/>
      <c r="H50" s="203"/>
      <c r="I50" s="203"/>
      <c r="J50" s="203"/>
      <c r="K50" s="203"/>
    </row>
    <row r="51" spans="1:11" ht="23.25" x14ac:dyDescent="0.5">
      <c r="A51" s="216" t="s">
        <v>58</v>
      </c>
      <c r="B51" s="216"/>
      <c r="C51" s="216"/>
      <c r="D51" s="216"/>
      <c r="E51" s="217"/>
      <c r="F51" s="216"/>
      <c r="G51" s="214"/>
      <c r="H51" s="203"/>
      <c r="I51" s="203"/>
      <c r="J51" s="203"/>
      <c r="K51" s="203"/>
    </row>
    <row r="52" spans="1:11" ht="23.25" x14ac:dyDescent="0.5">
      <c r="A52" s="216" t="s">
        <v>59</v>
      </c>
      <c r="B52" s="216">
        <v>15000000</v>
      </c>
      <c r="C52" s="216">
        <v>987880</v>
      </c>
      <c r="D52" s="216">
        <v>6883192</v>
      </c>
      <c r="E52" s="217" t="s">
        <v>9</v>
      </c>
      <c r="F52" s="216">
        <v>8116808</v>
      </c>
      <c r="G52" s="214"/>
      <c r="H52" s="203"/>
      <c r="I52" s="203"/>
      <c r="J52" s="203"/>
      <c r="K52" s="203"/>
    </row>
    <row r="53" spans="1:11" ht="23.25" x14ac:dyDescent="0.5">
      <c r="A53" s="216" t="s">
        <v>60</v>
      </c>
      <c r="B53" s="216"/>
      <c r="C53" s="216"/>
      <c r="D53" s="216"/>
      <c r="E53" s="217"/>
      <c r="F53" s="216"/>
      <c r="G53" s="214"/>
      <c r="H53" s="203"/>
      <c r="I53" s="203"/>
      <c r="J53" s="203"/>
      <c r="K53" s="203"/>
    </row>
    <row r="54" spans="1:11" ht="23.25" x14ac:dyDescent="0.5">
      <c r="A54" s="216" t="s">
        <v>61</v>
      </c>
      <c r="B54" s="216">
        <v>200000</v>
      </c>
      <c r="C54" s="216">
        <v>18110</v>
      </c>
      <c r="D54" s="216">
        <v>114430</v>
      </c>
      <c r="E54" s="217" t="s">
        <v>9</v>
      </c>
      <c r="F54" s="216">
        <v>85570</v>
      </c>
      <c r="G54" s="214"/>
      <c r="H54" s="203"/>
      <c r="I54" s="203"/>
      <c r="J54" s="203"/>
      <c r="K54" s="203"/>
    </row>
    <row r="55" spans="1:11" ht="23.25" x14ac:dyDescent="0.5">
      <c r="A55" s="216" t="s">
        <v>62</v>
      </c>
      <c r="B55" s="216">
        <v>800000</v>
      </c>
      <c r="C55" s="216">
        <v>60000</v>
      </c>
      <c r="D55" s="216">
        <v>458000</v>
      </c>
      <c r="E55" s="217" t="s">
        <v>9</v>
      </c>
      <c r="F55" s="216">
        <v>342000</v>
      </c>
      <c r="G55" s="214"/>
      <c r="H55" s="203"/>
      <c r="I55" s="203"/>
      <c r="J55" s="203"/>
      <c r="K55" s="203"/>
    </row>
    <row r="56" spans="1:11" ht="23.25" x14ac:dyDescent="0.5">
      <c r="A56" s="216" t="s">
        <v>63</v>
      </c>
      <c r="B56" s="216">
        <v>300000</v>
      </c>
      <c r="C56" s="216">
        <v>6000</v>
      </c>
      <c r="D56" s="216">
        <v>177000</v>
      </c>
      <c r="E56" s="217" t="s">
        <v>9</v>
      </c>
      <c r="F56" s="216">
        <v>123000</v>
      </c>
      <c r="G56" s="214"/>
      <c r="H56" s="203"/>
      <c r="I56" s="203"/>
      <c r="J56" s="203"/>
      <c r="K56" s="203"/>
    </row>
    <row r="57" spans="1:11" ht="23.25" x14ac:dyDescent="0.5">
      <c r="A57" s="216" t="s">
        <v>64</v>
      </c>
      <c r="B57" s="216">
        <v>500000</v>
      </c>
      <c r="C57" s="216">
        <v>15200</v>
      </c>
      <c r="D57" s="216">
        <v>212510</v>
      </c>
      <c r="E57" s="217" t="s">
        <v>9</v>
      </c>
      <c r="F57" s="216">
        <v>287490</v>
      </c>
      <c r="G57" s="214"/>
      <c r="H57" s="203"/>
      <c r="I57" s="203"/>
      <c r="J57" s="203"/>
      <c r="K57" s="203"/>
    </row>
    <row r="58" spans="1:11" ht="23.25" x14ac:dyDescent="0.5">
      <c r="A58" s="216" t="s">
        <v>65</v>
      </c>
      <c r="B58" s="216">
        <v>7200000</v>
      </c>
      <c r="C58" s="216">
        <v>535855</v>
      </c>
      <c r="D58" s="216">
        <v>3762397</v>
      </c>
      <c r="E58" s="217" t="s">
        <v>9</v>
      </c>
      <c r="F58" s="216">
        <v>3437603</v>
      </c>
      <c r="G58" s="214"/>
      <c r="H58" s="203"/>
      <c r="I58" s="203"/>
      <c r="J58" s="203"/>
      <c r="K58" s="203"/>
    </row>
    <row r="59" spans="1:11" ht="23.25" x14ac:dyDescent="0.5">
      <c r="A59" s="216" t="s">
        <v>66</v>
      </c>
      <c r="B59" s="216"/>
      <c r="C59" s="216"/>
      <c r="D59" s="216"/>
      <c r="E59" s="217"/>
      <c r="F59" s="216"/>
      <c r="G59" s="214"/>
      <c r="H59" s="203"/>
      <c r="I59" s="203"/>
      <c r="J59" s="203"/>
      <c r="K59" s="203"/>
    </row>
    <row r="60" spans="1:11" ht="23.25" x14ac:dyDescent="0.5">
      <c r="A60" s="216" t="s">
        <v>67</v>
      </c>
      <c r="B60" s="223">
        <v>137000000</v>
      </c>
      <c r="C60" s="223">
        <v>8114425</v>
      </c>
      <c r="D60" s="223">
        <v>71974424</v>
      </c>
      <c r="E60" s="211" t="s">
        <v>9</v>
      </c>
      <c r="F60" s="223">
        <v>65025576</v>
      </c>
      <c r="G60" s="214"/>
      <c r="H60" s="203"/>
      <c r="I60" s="203"/>
      <c r="J60" s="203"/>
      <c r="K60" s="203"/>
    </row>
    <row r="61" spans="1:11" ht="23.25" x14ac:dyDescent="0.5">
      <c r="A61" s="216" t="s">
        <v>68</v>
      </c>
      <c r="B61" s="216"/>
      <c r="C61" s="216"/>
      <c r="D61" s="216"/>
      <c r="E61" s="217"/>
      <c r="F61" s="216"/>
      <c r="G61" s="214"/>
      <c r="H61" s="203"/>
      <c r="I61" s="203"/>
      <c r="J61" s="203"/>
      <c r="K61" s="203"/>
    </row>
    <row r="62" spans="1:11" ht="23.25" x14ac:dyDescent="0.5">
      <c r="A62" s="216" t="s">
        <v>69</v>
      </c>
      <c r="B62" s="216">
        <v>85000000</v>
      </c>
      <c r="C62" s="216">
        <v>8067421.25</v>
      </c>
      <c r="D62" s="216">
        <v>38627513.049999997</v>
      </c>
      <c r="E62" s="217" t="s">
        <v>9</v>
      </c>
      <c r="F62" s="216">
        <v>46372486.950000003</v>
      </c>
      <c r="G62" s="214"/>
      <c r="H62" s="203"/>
      <c r="I62" s="203"/>
      <c r="J62" s="203"/>
      <c r="K62" s="203"/>
    </row>
    <row r="63" spans="1:11" ht="23.25" x14ac:dyDescent="0.5">
      <c r="A63" s="216" t="s">
        <v>70</v>
      </c>
      <c r="B63" s="223">
        <v>85000000</v>
      </c>
      <c r="C63" s="223">
        <v>8067421.25</v>
      </c>
      <c r="D63" s="223">
        <v>38627513.049999997</v>
      </c>
      <c r="E63" s="211" t="s">
        <v>9</v>
      </c>
      <c r="F63" s="223">
        <v>46372486.950000003</v>
      </c>
      <c r="G63" s="214"/>
      <c r="H63" s="203"/>
      <c r="I63" s="203"/>
      <c r="J63" s="203"/>
      <c r="K63" s="203"/>
    </row>
    <row r="64" spans="1:11" ht="23.25" x14ac:dyDescent="0.5">
      <c r="A64" s="216" t="s">
        <v>71</v>
      </c>
      <c r="B64" s="216"/>
      <c r="C64" s="216"/>
      <c r="D64" s="216"/>
      <c r="E64" s="217"/>
      <c r="F64" s="216"/>
      <c r="G64" s="214"/>
      <c r="H64" s="220"/>
      <c r="I64" s="220"/>
      <c r="J64" s="220"/>
      <c r="K64" s="220"/>
    </row>
    <row r="65" spans="1:11" ht="23.25" x14ac:dyDescent="0.5">
      <c r="A65" s="216" t="s">
        <v>72</v>
      </c>
      <c r="B65" s="216">
        <v>0</v>
      </c>
      <c r="C65" s="216">
        <v>0</v>
      </c>
      <c r="D65" s="216">
        <v>0</v>
      </c>
      <c r="E65" s="217" t="s">
        <v>9</v>
      </c>
      <c r="F65" s="216">
        <v>0</v>
      </c>
      <c r="G65" s="214"/>
      <c r="H65" s="205"/>
      <c r="I65" s="205"/>
      <c r="J65" s="205"/>
      <c r="K65" s="205"/>
    </row>
    <row r="66" spans="1:11" ht="23.25" x14ac:dyDescent="0.5">
      <c r="A66" s="216" t="s">
        <v>73</v>
      </c>
      <c r="B66" s="216">
        <v>10000000</v>
      </c>
      <c r="C66" s="216">
        <v>887581</v>
      </c>
      <c r="D66" s="216">
        <v>4905861</v>
      </c>
      <c r="E66" s="217" t="s">
        <v>9</v>
      </c>
      <c r="F66" s="216">
        <v>5094139</v>
      </c>
      <c r="G66" s="214"/>
      <c r="H66" s="203"/>
      <c r="I66" s="203"/>
      <c r="J66" s="203"/>
      <c r="K66" s="203"/>
    </row>
    <row r="67" spans="1:11" ht="23.25" x14ac:dyDescent="0.5">
      <c r="A67" s="216" t="s">
        <v>74</v>
      </c>
      <c r="B67" s="216">
        <v>500000</v>
      </c>
      <c r="C67" s="216">
        <v>38310</v>
      </c>
      <c r="D67" s="216">
        <v>151962</v>
      </c>
      <c r="E67" s="217" t="s">
        <v>9</v>
      </c>
      <c r="F67" s="216">
        <v>348038</v>
      </c>
      <c r="G67" s="214"/>
      <c r="H67" s="203"/>
      <c r="I67" s="203"/>
      <c r="J67" s="203"/>
      <c r="K67" s="203"/>
    </row>
    <row r="68" spans="1:11" ht="23.25" x14ac:dyDescent="0.5">
      <c r="A68" s="216" t="s">
        <v>75</v>
      </c>
      <c r="B68" s="216">
        <v>1050000</v>
      </c>
      <c r="C68" s="216">
        <v>58760</v>
      </c>
      <c r="D68" s="216">
        <v>361640</v>
      </c>
      <c r="E68" s="217" t="s">
        <v>9</v>
      </c>
      <c r="F68" s="216">
        <v>688360</v>
      </c>
      <c r="G68" s="214"/>
      <c r="H68" s="203"/>
      <c r="I68" s="203"/>
      <c r="J68" s="203"/>
      <c r="K68" s="203"/>
    </row>
    <row r="69" spans="1:11" ht="23.25" x14ac:dyDescent="0.5">
      <c r="A69" s="216" t="s">
        <v>76</v>
      </c>
      <c r="B69" s="216">
        <v>10000000</v>
      </c>
      <c r="C69" s="216">
        <v>365476</v>
      </c>
      <c r="D69" s="216">
        <v>1531384</v>
      </c>
      <c r="E69" s="217" t="s">
        <v>9</v>
      </c>
      <c r="F69" s="216">
        <v>8468616</v>
      </c>
      <c r="G69" s="214"/>
      <c r="H69" s="220"/>
      <c r="I69" s="220"/>
      <c r="J69" s="220"/>
      <c r="K69" s="220"/>
    </row>
    <row r="70" spans="1:11" ht="23.25" x14ac:dyDescent="0.5">
      <c r="A70" s="216" t="s">
        <v>77</v>
      </c>
      <c r="B70" s="216">
        <v>4700000</v>
      </c>
      <c r="C70" s="216">
        <v>239730</v>
      </c>
      <c r="D70" s="216">
        <v>1630910</v>
      </c>
      <c r="E70" s="217" t="s">
        <v>9</v>
      </c>
      <c r="F70" s="216">
        <v>3069090</v>
      </c>
      <c r="G70" s="214"/>
      <c r="H70" s="205"/>
      <c r="I70" s="205"/>
      <c r="J70" s="205"/>
      <c r="K70" s="205"/>
    </row>
    <row r="71" spans="1:11" ht="23.25" x14ac:dyDescent="0.5">
      <c r="A71" s="216" t="s">
        <v>78</v>
      </c>
      <c r="B71" s="216">
        <v>130000</v>
      </c>
      <c r="C71" s="216">
        <v>0</v>
      </c>
      <c r="D71" s="216">
        <v>20800</v>
      </c>
      <c r="E71" s="217" t="s">
        <v>9</v>
      </c>
      <c r="F71" s="216">
        <v>109200</v>
      </c>
      <c r="G71" s="214"/>
      <c r="H71" s="203"/>
      <c r="I71" s="203"/>
      <c r="J71" s="203"/>
      <c r="K71" s="203"/>
    </row>
    <row r="72" spans="1:11" ht="23.25" x14ac:dyDescent="0.5">
      <c r="A72" s="216" t="s">
        <v>79</v>
      </c>
      <c r="B72" s="216">
        <v>5200000</v>
      </c>
      <c r="C72" s="216">
        <v>385480</v>
      </c>
      <c r="D72" s="216">
        <v>2385120</v>
      </c>
      <c r="E72" s="217" t="s">
        <v>9</v>
      </c>
      <c r="F72" s="216">
        <v>2814880</v>
      </c>
      <c r="G72" s="214"/>
      <c r="H72" s="203"/>
      <c r="I72" s="203"/>
      <c r="J72" s="203"/>
      <c r="K72" s="203"/>
    </row>
    <row r="73" spans="1:11" ht="23.25" x14ac:dyDescent="0.5">
      <c r="A73" s="216" t="s">
        <v>80</v>
      </c>
      <c r="B73" s="216">
        <v>13800000</v>
      </c>
      <c r="C73" s="216">
        <v>1046475</v>
      </c>
      <c r="D73" s="216">
        <v>4401805</v>
      </c>
      <c r="E73" s="217" t="s">
        <v>9</v>
      </c>
      <c r="F73" s="216">
        <v>9398195</v>
      </c>
      <c r="G73" s="214"/>
      <c r="H73" s="203"/>
      <c r="I73" s="203"/>
      <c r="J73" s="203"/>
      <c r="K73" s="203"/>
    </row>
    <row r="74" spans="1:11" ht="23.25" x14ac:dyDescent="0.5">
      <c r="A74" s="216" t="s">
        <v>81</v>
      </c>
      <c r="B74" s="216">
        <v>50000</v>
      </c>
      <c r="C74" s="216">
        <v>9280</v>
      </c>
      <c r="D74" s="216">
        <v>9280</v>
      </c>
      <c r="E74" s="217" t="s">
        <v>9</v>
      </c>
      <c r="F74" s="216">
        <v>40720</v>
      </c>
      <c r="G74" s="214"/>
      <c r="H74" s="220"/>
      <c r="I74" s="220"/>
      <c r="J74" s="220"/>
      <c r="K74" s="220"/>
    </row>
    <row r="75" spans="1:11" ht="23.25" x14ac:dyDescent="0.5">
      <c r="A75" s="216" t="s">
        <v>82</v>
      </c>
      <c r="B75" s="216">
        <v>15500000</v>
      </c>
      <c r="C75" s="216">
        <v>541960</v>
      </c>
      <c r="D75" s="216">
        <v>3540943</v>
      </c>
      <c r="E75" s="217" t="s">
        <v>9</v>
      </c>
      <c r="F75" s="216">
        <v>11959057</v>
      </c>
      <c r="G75" s="214"/>
      <c r="H75" s="205"/>
      <c r="I75" s="205"/>
      <c r="J75" s="205"/>
      <c r="K75" s="205"/>
    </row>
    <row r="76" spans="1:11" ht="23.25" x14ac:dyDescent="0.5">
      <c r="A76" s="216" t="s">
        <v>83</v>
      </c>
      <c r="B76" s="216">
        <v>30000</v>
      </c>
      <c r="C76" s="216">
        <v>2500</v>
      </c>
      <c r="D76" s="216">
        <v>28975</v>
      </c>
      <c r="E76" s="217" t="s">
        <v>9</v>
      </c>
      <c r="F76" s="216">
        <v>1025</v>
      </c>
      <c r="G76" s="214"/>
      <c r="H76" s="203"/>
      <c r="I76" s="203"/>
      <c r="J76" s="203"/>
      <c r="K76" s="203"/>
    </row>
    <row r="77" spans="1:11" ht="23.25" x14ac:dyDescent="0.5">
      <c r="A77" s="216" t="s">
        <v>84</v>
      </c>
      <c r="B77" s="216">
        <v>0</v>
      </c>
      <c r="C77" s="216">
        <v>0</v>
      </c>
      <c r="D77" s="216">
        <v>0</v>
      </c>
      <c r="E77" s="217" t="s">
        <v>9</v>
      </c>
      <c r="F77" s="216">
        <v>0</v>
      </c>
      <c r="G77" s="214"/>
      <c r="H77" s="203"/>
      <c r="I77" s="203"/>
      <c r="J77" s="203"/>
      <c r="K77" s="203"/>
    </row>
    <row r="78" spans="1:11" ht="23.25" x14ac:dyDescent="0.5">
      <c r="A78" s="216" t="s">
        <v>85</v>
      </c>
      <c r="B78" s="216">
        <v>0</v>
      </c>
      <c r="C78" s="216">
        <v>0</v>
      </c>
      <c r="D78" s="216">
        <v>0</v>
      </c>
      <c r="E78" s="217" t="s">
        <v>9</v>
      </c>
      <c r="F78" s="216">
        <v>0</v>
      </c>
      <c r="G78" s="214"/>
      <c r="H78" s="203"/>
      <c r="I78" s="203"/>
      <c r="J78" s="203"/>
      <c r="K78" s="203"/>
    </row>
    <row r="79" spans="1:11" ht="23.25" x14ac:dyDescent="0.5">
      <c r="A79" s="216" t="s">
        <v>86</v>
      </c>
      <c r="B79" s="216">
        <v>40000</v>
      </c>
      <c r="C79" s="216">
        <v>14800</v>
      </c>
      <c r="D79" s="216">
        <v>52925</v>
      </c>
      <c r="E79" s="217" t="s">
        <v>6</v>
      </c>
      <c r="F79" s="216">
        <v>12925</v>
      </c>
      <c r="G79" s="214"/>
      <c r="H79" s="203"/>
      <c r="I79" s="203"/>
      <c r="J79" s="203"/>
      <c r="K79" s="203"/>
    </row>
    <row r="80" spans="1:11" ht="23.25" x14ac:dyDescent="0.5">
      <c r="A80" s="216" t="s">
        <v>87</v>
      </c>
      <c r="B80" s="223">
        <v>61000000</v>
      </c>
      <c r="C80" s="223">
        <v>3590352</v>
      </c>
      <c r="D80" s="223">
        <v>19021605</v>
      </c>
      <c r="E80" s="211" t="s">
        <v>9</v>
      </c>
      <c r="F80" s="223">
        <v>41978395</v>
      </c>
      <c r="G80" s="214"/>
      <c r="H80" s="203"/>
      <c r="I80" s="203"/>
      <c r="J80" s="203"/>
      <c r="K80" s="203"/>
    </row>
    <row r="81" spans="1:11" ht="23.25" x14ac:dyDescent="0.5">
      <c r="A81" s="250" t="s">
        <v>88</v>
      </c>
      <c r="B81" s="221">
        <v>1900000000</v>
      </c>
      <c r="C81" s="221">
        <v>91116104.060000002</v>
      </c>
      <c r="D81" s="221">
        <v>464377126.75000006</v>
      </c>
      <c r="E81" s="233" t="s">
        <v>9</v>
      </c>
      <c r="F81" s="221">
        <v>1435622873.25</v>
      </c>
      <c r="G81" s="214"/>
      <c r="H81" s="203"/>
      <c r="I81" s="203"/>
      <c r="J81" s="203"/>
      <c r="K81" s="203"/>
    </row>
    <row r="82" spans="1:11" ht="23.25" x14ac:dyDescent="0.5">
      <c r="A82" s="235"/>
      <c r="B82" s="230"/>
      <c r="C82" s="230"/>
      <c r="D82" s="230"/>
      <c r="E82" s="235"/>
      <c r="F82" s="230"/>
      <c r="G82" s="214"/>
      <c r="H82" s="203"/>
      <c r="I82" s="203"/>
      <c r="J82" s="203"/>
      <c r="K82" s="203"/>
    </row>
    <row r="83" spans="1:11" ht="23.25" x14ac:dyDescent="0.5">
      <c r="A83" s="235"/>
      <c r="B83" s="230"/>
      <c r="C83" s="230"/>
      <c r="D83" s="230"/>
      <c r="E83" s="235"/>
      <c r="F83" s="230"/>
      <c r="G83" s="214"/>
      <c r="H83" s="203"/>
      <c r="I83" s="203"/>
      <c r="J83" s="203"/>
      <c r="K83" s="203"/>
    </row>
    <row r="84" spans="1:11" ht="23.25" x14ac:dyDescent="0.5">
      <c r="A84" s="235"/>
      <c r="B84" s="230"/>
      <c r="C84" s="230"/>
      <c r="D84" s="230"/>
      <c r="E84" s="235"/>
      <c r="F84" s="230"/>
      <c r="G84" s="214"/>
      <c r="H84" s="203"/>
      <c r="I84" s="203"/>
      <c r="J84" s="203"/>
      <c r="K84" s="203"/>
    </row>
    <row r="85" spans="1:11" ht="23.25" x14ac:dyDescent="0.5">
      <c r="A85" s="235"/>
      <c r="B85" s="230"/>
      <c r="C85" s="230"/>
      <c r="D85" s="230"/>
      <c r="E85" s="235"/>
      <c r="F85" s="230"/>
      <c r="G85" s="214"/>
      <c r="H85" s="203"/>
      <c r="I85" s="203"/>
      <c r="J85" s="203"/>
      <c r="K85" s="203"/>
    </row>
    <row r="86" spans="1:11" ht="23.25" x14ac:dyDescent="0.5">
      <c r="A86" s="51" t="s">
        <v>89</v>
      </c>
      <c r="B86" s="51"/>
      <c r="C86" s="51"/>
      <c r="D86" s="51"/>
      <c r="E86" s="51"/>
      <c r="F86" s="51"/>
      <c r="G86" s="214"/>
      <c r="H86" s="203"/>
      <c r="I86" s="203"/>
      <c r="J86" s="203"/>
      <c r="K86" s="203"/>
    </row>
    <row r="87" spans="1:11" ht="23.25" x14ac:dyDescent="0.5">
      <c r="A87" s="51"/>
      <c r="B87" s="51"/>
      <c r="C87" s="51"/>
      <c r="D87" s="51"/>
      <c r="E87" s="51"/>
      <c r="F87" s="51"/>
      <c r="G87" s="214"/>
      <c r="H87" s="203"/>
      <c r="I87" s="203"/>
      <c r="J87" s="203"/>
      <c r="K87" s="203"/>
    </row>
    <row r="88" spans="1:11" ht="23.25" x14ac:dyDescent="0.5">
      <c r="A88" s="206" t="s">
        <v>2</v>
      </c>
      <c r="B88" s="206" t="s">
        <v>3</v>
      </c>
      <c r="C88" s="206" t="s">
        <v>4</v>
      </c>
      <c r="D88" s="206" t="s">
        <v>5</v>
      </c>
      <c r="E88" s="206" t="s">
        <v>6</v>
      </c>
      <c r="F88" s="206" t="s">
        <v>7</v>
      </c>
      <c r="G88" s="214"/>
      <c r="H88" s="203"/>
      <c r="I88" s="203"/>
      <c r="J88" s="203"/>
      <c r="K88" s="203"/>
    </row>
    <row r="89" spans="1:11" ht="23.25" x14ac:dyDescent="0.5">
      <c r="A89" s="209"/>
      <c r="B89" s="209" t="s">
        <v>8</v>
      </c>
      <c r="C89" s="209"/>
      <c r="D89" s="209"/>
      <c r="E89" s="209" t="s">
        <v>9</v>
      </c>
      <c r="F89" s="209" t="s">
        <v>52</v>
      </c>
      <c r="G89" s="214"/>
      <c r="H89" s="203"/>
      <c r="I89" s="203"/>
      <c r="J89" s="203"/>
      <c r="K89" s="203"/>
    </row>
    <row r="90" spans="1:11" ht="23.25" x14ac:dyDescent="0.5">
      <c r="A90" s="236" t="s">
        <v>90</v>
      </c>
      <c r="B90" s="212"/>
      <c r="C90" s="212"/>
      <c r="D90" s="212"/>
      <c r="E90" s="213"/>
      <c r="F90" s="212"/>
      <c r="G90" s="214"/>
      <c r="H90" s="203"/>
      <c r="I90" s="203"/>
      <c r="J90" s="203"/>
      <c r="K90" s="203"/>
    </row>
    <row r="91" spans="1:11" ht="23.25" x14ac:dyDescent="0.5">
      <c r="A91" s="237" t="s">
        <v>91</v>
      </c>
      <c r="B91" s="216">
        <v>324000000</v>
      </c>
      <c r="C91" s="216">
        <v>11497418.18</v>
      </c>
      <c r="D91" s="216">
        <v>35082614.599999994</v>
      </c>
      <c r="E91" s="217" t="s">
        <v>9</v>
      </c>
      <c r="F91" s="216">
        <v>288917385.39999998</v>
      </c>
      <c r="G91" s="214"/>
      <c r="H91" s="220"/>
      <c r="I91" s="220"/>
      <c r="J91" s="220"/>
      <c r="K91" s="220"/>
    </row>
    <row r="92" spans="1:11" ht="23.25" x14ac:dyDescent="0.5">
      <c r="A92" s="237" t="s">
        <v>92</v>
      </c>
      <c r="B92" s="216">
        <v>18965000</v>
      </c>
      <c r="C92" s="216">
        <v>61080</v>
      </c>
      <c r="D92" s="216">
        <v>6150960</v>
      </c>
      <c r="E92" s="217" t="s">
        <v>9</v>
      </c>
      <c r="F92" s="216">
        <v>12814040</v>
      </c>
      <c r="G92" s="214"/>
      <c r="H92" s="205"/>
      <c r="I92" s="205"/>
      <c r="J92" s="205"/>
      <c r="K92" s="205"/>
    </row>
    <row r="93" spans="1:11" ht="23.25" x14ac:dyDescent="0.5">
      <c r="A93" s="237" t="s">
        <v>93</v>
      </c>
      <c r="B93" s="216">
        <v>557000000</v>
      </c>
      <c r="C93" s="216">
        <v>40993546.699999996</v>
      </c>
      <c r="D93" s="216">
        <v>265570919.36000001</v>
      </c>
      <c r="E93" s="217" t="s">
        <v>9</v>
      </c>
      <c r="F93" s="216">
        <v>291429080.63999999</v>
      </c>
      <c r="G93" s="214"/>
      <c r="H93" s="203"/>
      <c r="I93" s="203"/>
      <c r="J93" s="203"/>
      <c r="K93" s="203"/>
    </row>
    <row r="94" spans="1:11" ht="23.25" x14ac:dyDescent="0.5">
      <c r="A94" s="237" t="s">
        <v>94</v>
      </c>
      <c r="B94" s="216">
        <v>35000</v>
      </c>
      <c r="C94" s="216">
        <v>0</v>
      </c>
      <c r="D94" s="216">
        <v>0</v>
      </c>
      <c r="E94" s="217" t="s">
        <v>9</v>
      </c>
      <c r="F94" s="216">
        <v>35000</v>
      </c>
      <c r="G94" s="214"/>
      <c r="H94" s="203"/>
      <c r="I94" s="203"/>
      <c r="J94" s="203"/>
      <c r="K94" s="203"/>
    </row>
    <row r="95" spans="1:11" ht="23.25" x14ac:dyDescent="0.5">
      <c r="A95" s="251" t="s">
        <v>95</v>
      </c>
      <c r="B95" s="223">
        <v>900000000</v>
      </c>
      <c r="C95" s="223">
        <v>52552044.879999995</v>
      </c>
      <c r="D95" s="223">
        <v>306804493.96000004</v>
      </c>
      <c r="E95" s="211" t="s">
        <v>9</v>
      </c>
      <c r="F95" s="223">
        <v>593195506.03999996</v>
      </c>
      <c r="G95" s="214"/>
      <c r="H95" s="203"/>
      <c r="I95" s="203"/>
      <c r="J95" s="203"/>
      <c r="K95" s="203"/>
    </row>
    <row r="96" spans="1:11" ht="23.25" x14ac:dyDescent="0.5">
      <c r="A96" s="237" t="s">
        <v>96</v>
      </c>
      <c r="B96" s="239"/>
      <c r="C96" s="239"/>
      <c r="D96" s="239"/>
      <c r="E96" s="240"/>
      <c r="F96" s="239"/>
      <c r="G96" s="214"/>
      <c r="H96" s="203"/>
      <c r="I96" s="203"/>
      <c r="J96" s="203"/>
      <c r="K96" s="203"/>
    </row>
    <row r="97" spans="1:9" ht="23.25" x14ac:dyDescent="0.5">
      <c r="A97" s="237" t="s">
        <v>97</v>
      </c>
      <c r="B97" s="216"/>
      <c r="C97" s="216"/>
      <c r="D97" s="216"/>
      <c r="E97" s="217"/>
      <c r="F97" s="216"/>
      <c r="G97" s="214"/>
      <c r="H97" s="203"/>
      <c r="I97" s="203"/>
    </row>
    <row r="98" spans="1:9" ht="23.25" x14ac:dyDescent="0.5">
      <c r="A98" s="237" t="s">
        <v>98</v>
      </c>
      <c r="B98" s="216">
        <v>59200000</v>
      </c>
      <c r="C98" s="216">
        <v>0</v>
      </c>
      <c r="D98" s="216">
        <v>0</v>
      </c>
      <c r="E98" s="217" t="s">
        <v>9</v>
      </c>
      <c r="F98" s="216">
        <v>59200000</v>
      </c>
      <c r="G98" s="214"/>
      <c r="H98" s="203"/>
      <c r="I98" s="203"/>
    </row>
    <row r="99" spans="1:9" ht="23.25" x14ac:dyDescent="0.5">
      <c r="A99" s="237" t="s">
        <v>99</v>
      </c>
      <c r="B99" s="216">
        <v>800000</v>
      </c>
      <c r="C99" s="216">
        <v>0</v>
      </c>
      <c r="D99" s="216">
        <v>0</v>
      </c>
      <c r="E99" s="217" t="s">
        <v>9</v>
      </c>
      <c r="F99" s="216">
        <v>800000</v>
      </c>
      <c r="G99" s="214"/>
      <c r="H99" s="203"/>
      <c r="I99" s="203"/>
    </row>
    <row r="100" spans="1:9" ht="23.25" x14ac:dyDescent="0.5">
      <c r="A100" s="251" t="s">
        <v>100</v>
      </c>
      <c r="B100" s="212"/>
      <c r="C100" s="212"/>
      <c r="D100" s="212"/>
      <c r="E100" s="213"/>
      <c r="F100" s="212"/>
      <c r="G100" s="214"/>
      <c r="H100" s="203"/>
      <c r="I100" s="242"/>
    </row>
    <row r="101" spans="1:9" ht="23.25" x14ac:dyDescent="0.5">
      <c r="A101" s="251" t="s">
        <v>101</v>
      </c>
      <c r="B101" s="221">
        <v>60000000</v>
      </c>
      <c r="C101" s="216">
        <v>0</v>
      </c>
      <c r="D101" s="221">
        <v>0</v>
      </c>
      <c r="E101" s="233" t="s">
        <v>9</v>
      </c>
      <c r="F101" s="221">
        <v>60000000</v>
      </c>
      <c r="G101" s="214"/>
      <c r="H101" s="203"/>
      <c r="I101" s="203"/>
    </row>
    <row r="102" spans="1:9" ht="23.25" x14ac:dyDescent="0.5">
      <c r="A102" s="237" t="s">
        <v>102</v>
      </c>
      <c r="B102" s="212"/>
      <c r="C102" s="212"/>
      <c r="D102" s="212"/>
      <c r="E102" s="213"/>
      <c r="F102" s="212"/>
      <c r="G102" s="214"/>
      <c r="H102" s="203"/>
      <c r="I102" s="203"/>
    </row>
    <row r="103" spans="1:9" ht="23.25" x14ac:dyDescent="0.5">
      <c r="A103" s="237" t="s">
        <v>103</v>
      </c>
      <c r="B103" s="216">
        <v>350000000</v>
      </c>
      <c r="C103" s="216">
        <v>3266666.12</v>
      </c>
      <c r="D103" s="216">
        <v>87689484.870000005</v>
      </c>
      <c r="E103" s="217" t="s">
        <v>9</v>
      </c>
      <c r="F103" s="216">
        <v>262310515.13</v>
      </c>
      <c r="G103" s="214"/>
      <c r="H103" s="203"/>
      <c r="I103" s="203"/>
    </row>
    <row r="104" spans="1:9" ht="23.25" x14ac:dyDescent="0.5">
      <c r="A104" s="237" t="s">
        <v>104</v>
      </c>
      <c r="B104" s="216">
        <v>50000000</v>
      </c>
      <c r="C104" s="216">
        <v>2407500</v>
      </c>
      <c r="D104" s="216">
        <v>8367300</v>
      </c>
      <c r="E104" s="217" t="s">
        <v>9</v>
      </c>
      <c r="F104" s="216">
        <v>41632700</v>
      </c>
      <c r="G104" s="214"/>
      <c r="H104" s="203"/>
      <c r="I104" s="203"/>
    </row>
    <row r="105" spans="1:9" ht="23.25" x14ac:dyDescent="0.5">
      <c r="A105" s="237" t="s">
        <v>105</v>
      </c>
      <c r="B105" s="216">
        <v>900000000</v>
      </c>
      <c r="C105" s="216">
        <v>50240105.979999997</v>
      </c>
      <c r="D105" s="216">
        <v>261892396.18000001</v>
      </c>
      <c r="E105" s="217" t="s">
        <v>9</v>
      </c>
      <c r="F105" s="216">
        <v>638107603.81999993</v>
      </c>
      <c r="G105" s="214"/>
      <c r="H105" s="203"/>
      <c r="I105" s="203"/>
    </row>
    <row r="106" spans="1:9" ht="23.25" x14ac:dyDescent="0.5">
      <c r="A106" s="252" t="s">
        <v>106</v>
      </c>
      <c r="B106" s="223">
        <v>1300000000</v>
      </c>
      <c r="C106" s="223">
        <v>55914272.099999994</v>
      </c>
      <c r="D106" s="223">
        <v>357949181.05000001</v>
      </c>
      <c r="E106" s="211" t="s">
        <v>9</v>
      </c>
      <c r="F106" s="223">
        <v>942050818.95000005</v>
      </c>
      <c r="G106" s="214"/>
      <c r="H106" s="203"/>
      <c r="I106" s="203"/>
    </row>
    <row r="107" spans="1:9" ht="23.25" x14ac:dyDescent="0.5">
      <c r="A107" s="238" t="s">
        <v>107</v>
      </c>
      <c r="B107" s="223">
        <v>80000000000</v>
      </c>
      <c r="C107" s="223">
        <v>6000969199.4700012</v>
      </c>
      <c r="D107" s="223">
        <v>28843464981.299999</v>
      </c>
      <c r="E107" s="211" t="s">
        <v>9</v>
      </c>
      <c r="F107" s="223">
        <v>51156535018.699997</v>
      </c>
      <c r="G107" s="214"/>
      <c r="H107" s="203"/>
      <c r="I107" s="203"/>
    </row>
    <row r="108" spans="1:9" ht="23.25" x14ac:dyDescent="0.5">
      <c r="A108" s="236" t="s">
        <v>108</v>
      </c>
      <c r="B108" s="212"/>
      <c r="C108" s="212"/>
      <c r="D108" s="212"/>
      <c r="E108" s="213"/>
      <c r="F108" s="212"/>
      <c r="G108" s="214"/>
      <c r="H108" s="203"/>
      <c r="I108" s="203"/>
    </row>
    <row r="109" spans="1:9" ht="23.25" x14ac:dyDescent="0.5">
      <c r="A109" s="241" t="s">
        <v>109</v>
      </c>
      <c r="B109" s="221"/>
      <c r="C109" s="221">
        <v>0</v>
      </c>
      <c r="D109" s="221">
        <v>0</v>
      </c>
      <c r="E109" s="217" t="s">
        <v>9</v>
      </c>
      <c r="F109" s="216">
        <v>0</v>
      </c>
      <c r="G109" s="214"/>
      <c r="H109" s="203"/>
      <c r="I109" s="203"/>
    </row>
    <row r="110" spans="1:9" ht="23.25" x14ac:dyDescent="0.5">
      <c r="A110" s="238" t="s">
        <v>110</v>
      </c>
      <c r="B110" s="223">
        <v>0</v>
      </c>
      <c r="C110" s="223">
        <v>0</v>
      </c>
      <c r="D110" s="223">
        <v>0</v>
      </c>
      <c r="E110" s="211" t="s">
        <v>9</v>
      </c>
      <c r="F110" s="223">
        <v>0</v>
      </c>
      <c r="G110" s="214"/>
      <c r="H110" s="203"/>
      <c r="I110" s="203"/>
    </row>
    <row r="111" spans="1:9" ht="23.25" x14ac:dyDescent="0.5">
      <c r="A111" s="238" t="s">
        <v>111</v>
      </c>
      <c r="B111" s="223">
        <v>80000000000</v>
      </c>
      <c r="C111" s="223">
        <v>6000969199.4700012</v>
      </c>
      <c r="D111" s="223">
        <v>28843464981.299999</v>
      </c>
      <c r="E111" s="211" t="s">
        <v>9</v>
      </c>
      <c r="F111" s="223">
        <v>51156535018.699997</v>
      </c>
      <c r="G111" s="214"/>
      <c r="H111" s="203"/>
      <c r="I111" s="203"/>
    </row>
    <row r="112" spans="1:9" ht="23.25" x14ac:dyDescent="0.5">
      <c r="A112" s="207"/>
      <c r="B112" s="207"/>
      <c r="C112" s="207"/>
      <c r="D112" s="204"/>
      <c r="E112" s="207"/>
      <c r="F112" s="207"/>
      <c r="G112" s="203"/>
      <c r="H112" s="203"/>
      <c r="I112" s="203"/>
    </row>
    <row r="113" spans="1:1" ht="23.25" x14ac:dyDescent="0.5">
      <c r="A113" s="53" t="s">
        <v>112</v>
      </c>
    </row>
  </sheetData>
  <mergeCells count="9">
    <mergeCell ref="H2:K2"/>
    <mergeCell ref="H3:K3"/>
    <mergeCell ref="A42:F42"/>
    <mergeCell ref="A87:F87"/>
    <mergeCell ref="A41:F41"/>
    <mergeCell ref="A86:F86"/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topLeftCell="A109" workbookViewId="0">
      <selection activeCell="A113" sqref="A113"/>
    </sheetView>
  </sheetViews>
  <sheetFormatPr defaultRowHeight="14.25" x14ac:dyDescent="0.2"/>
  <cols>
    <col min="1" max="1" width="40.62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5.125" bestFit="1" customWidth="1"/>
    <col min="8" max="8" width="7.125" bestFit="1" customWidth="1"/>
    <col min="9" max="9" width="13.5" bestFit="1" customWidth="1"/>
    <col min="10" max="10" width="10.75" bestFit="1" customWidth="1"/>
    <col min="11" max="11" width="11.625" bestFit="1" customWidth="1"/>
  </cols>
  <sheetData>
    <row r="1" spans="1:12" ht="23.25" x14ac:dyDescent="0.5">
      <c r="A1" s="51" t="s">
        <v>0</v>
      </c>
      <c r="B1" s="51"/>
      <c r="C1" s="51"/>
      <c r="D1" s="51"/>
      <c r="E1" s="51"/>
      <c r="F1" s="51"/>
      <c r="G1" s="253"/>
      <c r="H1" s="253"/>
      <c r="I1" s="253"/>
      <c r="J1" s="253"/>
      <c r="K1" s="253"/>
      <c r="L1" s="253"/>
    </row>
    <row r="2" spans="1:12" ht="23.25" x14ac:dyDescent="0.5">
      <c r="A2" s="52">
        <v>43525</v>
      </c>
      <c r="B2" s="51"/>
      <c r="C2" s="51"/>
      <c r="D2" s="51"/>
      <c r="E2" s="51"/>
      <c r="F2" s="51"/>
      <c r="G2" s="253"/>
      <c r="H2" s="51" t="s">
        <v>1</v>
      </c>
      <c r="I2" s="51"/>
      <c r="J2" s="51"/>
      <c r="K2" s="51"/>
      <c r="L2" s="253"/>
    </row>
    <row r="3" spans="1:12" ht="23.25" x14ac:dyDescent="0.5">
      <c r="A3" s="51"/>
      <c r="B3" s="51"/>
      <c r="C3" s="51"/>
      <c r="D3" s="51"/>
      <c r="E3" s="51"/>
      <c r="F3" s="51"/>
      <c r="G3" s="253"/>
      <c r="H3" s="52">
        <v>43525</v>
      </c>
      <c r="I3" s="51"/>
      <c r="J3" s="51"/>
      <c r="K3" s="51"/>
      <c r="L3" s="253"/>
    </row>
    <row r="4" spans="1:12" ht="23.25" x14ac:dyDescent="0.5">
      <c r="A4" s="256" t="s">
        <v>2</v>
      </c>
      <c r="B4" s="256" t="s">
        <v>3</v>
      </c>
      <c r="C4" s="256" t="s">
        <v>4</v>
      </c>
      <c r="D4" s="256" t="s">
        <v>5</v>
      </c>
      <c r="E4" s="256" t="s">
        <v>6</v>
      </c>
      <c r="F4" s="256" t="s">
        <v>7</v>
      </c>
      <c r="G4" s="253"/>
      <c r="H4" s="257"/>
      <c r="I4" s="257"/>
      <c r="J4" s="258"/>
      <c r="K4" s="258"/>
      <c r="L4" s="253"/>
    </row>
    <row r="5" spans="1:12" ht="23.25" x14ac:dyDescent="0.5">
      <c r="A5" s="259"/>
      <c r="B5" s="259" t="s">
        <v>8</v>
      </c>
      <c r="C5" s="259"/>
      <c r="D5" s="259"/>
      <c r="E5" s="259" t="s">
        <v>9</v>
      </c>
      <c r="F5" s="259" t="s">
        <v>10</v>
      </c>
      <c r="G5" s="253"/>
      <c r="H5" s="260" t="s">
        <v>11</v>
      </c>
      <c r="I5" s="260" t="s">
        <v>12</v>
      </c>
      <c r="J5" s="294" t="s">
        <v>4</v>
      </c>
      <c r="K5" s="260" t="s">
        <v>5</v>
      </c>
      <c r="L5" s="253"/>
    </row>
    <row r="6" spans="1:12" ht="23.25" x14ac:dyDescent="0.5">
      <c r="A6" s="262" t="s">
        <v>13</v>
      </c>
      <c r="B6" s="262"/>
      <c r="C6" s="262"/>
      <c r="D6" s="262"/>
      <c r="E6" s="263"/>
      <c r="F6" s="262"/>
      <c r="G6" s="264"/>
      <c r="H6" s="256">
        <v>1</v>
      </c>
      <c r="I6" s="262" t="s">
        <v>14</v>
      </c>
      <c r="J6" s="265">
        <v>17955883.440000001</v>
      </c>
      <c r="K6" s="265">
        <v>230668706.75</v>
      </c>
      <c r="L6" s="253"/>
    </row>
    <row r="7" spans="1:12" ht="23.25" x14ac:dyDescent="0.5">
      <c r="A7" s="266" t="s">
        <v>15</v>
      </c>
      <c r="B7" s="266"/>
      <c r="C7" s="266"/>
      <c r="D7" s="266"/>
      <c r="E7" s="267"/>
      <c r="F7" s="266"/>
      <c r="G7" s="264"/>
      <c r="H7" s="268">
        <v>2</v>
      </c>
      <c r="I7" s="266" t="s">
        <v>16</v>
      </c>
      <c r="J7" s="269">
        <v>271613</v>
      </c>
      <c r="K7" s="269">
        <v>31188437.52</v>
      </c>
      <c r="L7" s="253"/>
    </row>
    <row r="8" spans="1:12" ht="23.25" x14ac:dyDescent="0.5">
      <c r="A8" s="266" t="s">
        <v>17</v>
      </c>
      <c r="B8" s="266"/>
      <c r="C8" s="266"/>
      <c r="D8" s="266"/>
      <c r="E8" s="267"/>
      <c r="F8" s="266"/>
      <c r="G8" s="264"/>
      <c r="H8" s="268">
        <v>3</v>
      </c>
      <c r="I8" s="266" t="s">
        <v>18</v>
      </c>
      <c r="J8" s="269">
        <v>3242578</v>
      </c>
      <c r="K8" s="269">
        <v>7569989.5</v>
      </c>
      <c r="L8" s="253"/>
    </row>
    <row r="9" spans="1:12" ht="23.25" x14ac:dyDescent="0.5">
      <c r="A9" s="266" t="s">
        <v>19</v>
      </c>
      <c r="B9" s="266">
        <v>139400000</v>
      </c>
      <c r="C9" s="266">
        <v>28510798.000000004</v>
      </c>
      <c r="D9" s="266">
        <v>78565448.390000001</v>
      </c>
      <c r="E9" s="267" t="s">
        <v>9</v>
      </c>
      <c r="F9" s="266">
        <v>60834551.609999999</v>
      </c>
      <c r="G9" s="264"/>
      <c r="H9" s="268">
        <v>4</v>
      </c>
      <c r="I9" s="266" t="s">
        <v>20</v>
      </c>
      <c r="J9" s="269">
        <v>5181604.540000001</v>
      </c>
      <c r="K9" s="269">
        <v>19116941.390000001</v>
      </c>
      <c r="L9" s="253"/>
    </row>
    <row r="10" spans="1:12" ht="23.25" x14ac:dyDescent="0.5">
      <c r="A10" s="266" t="s">
        <v>21</v>
      </c>
      <c r="B10" s="266">
        <v>14500000000</v>
      </c>
      <c r="C10" s="266">
        <v>2164545779.3899999</v>
      </c>
      <c r="D10" s="266">
        <v>4954133527.1199989</v>
      </c>
      <c r="E10" s="267" t="s">
        <v>9</v>
      </c>
      <c r="F10" s="266">
        <v>9545866472.8800011</v>
      </c>
      <c r="G10" s="264"/>
      <c r="H10" s="268"/>
      <c r="I10" s="266"/>
      <c r="J10" s="269"/>
      <c r="K10" s="269"/>
      <c r="L10" s="253"/>
    </row>
    <row r="11" spans="1:12" ht="23.25" x14ac:dyDescent="0.5">
      <c r="A11" s="266" t="s">
        <v>22</v>
      </c>
      <c r="B11" s="266">
        <v>900000000</v>
      </c>
      <c r="C11" s="266">
        <v>247985332.57000002</v>
      </c>
      <c r="D11" s="266">
        <v>450861114.63</v>
      </c>
      <c r="E11" s="267" t="s">
        <v>9</v>
      </c>
      <c r="F11" s="266">
        <v>449138885.37</v>
      </c>
      <c r="G11" s="264"/>
      <c r="H11" s="268"/>
      <c r="I11" s="266"/>
      <c r="J11" s="269"/>
      <c r="K11" s="269"/>
      <c r="L11" s="270"/>
    </row>
    <row r="12" spans="1:12" ht="23.25" x14ac:dyDescent="0.5">
      <c r="A12" s="266" t="s">
        <v>23</v>
      </c>
      <c r="B12" s="266">
        <v>600000</v>
      </c>
      <c r="C12" s="266">
        <v>69064</v>
      </c>
      <c r="D12" s="266">
        <v>469568</v>
      </c>
      <c r="E12" s="267" t="s">
        <v>9</v>
      </c>
      <c r="F12" s="266">
        <v>130432</v>
      </c>
      <c r="G12" s="264"/>
      <c r="H12" s="268"/>
      <c r="I12" s="266"/>
      <c r="J12" s="269"/>
      <c r="K12" s="269"/>
      <c r="L12" s="253"/>
    </row>
    <row r="13" spans="1:12" ht="23.25" x14ac:dyDescent="0.5">
      <c r="A13" s="266" t="s">
        <v>24</v>
      </c>
      <c r="B13" s="266">
        <v>240000000</v>
      </c>
      <c r="C13" s="266">
        <v>17019545.530000001</v>
      </c>
      <c r="D13" s="266">
        <v>110051343.96000001</v>
      </c>
      <c r="E13" s="267" t="s">
        <v>9</v>
      </c>
      <c r="F13" s="266">
        <v>129948656.03999999</v>
      </c>
      <c r="G13" s="264"/>
      <c r="H13" s="268"/>
      <c r="I13" s="266"/>
      <c r="J13" s="269"/>
      <c r="K13" s="269"/>
      <c r="L13" s="253"/>
    </row>
    <row r="14" spans="1:12" ht="23.25" x14ac:dyDescent="0.5">
      <c r="A14" s="266" t="s">
        <v>25</v>
      </c>
      <c r="B14" s="295">
        <v>60000000</v>
      </c>
      <c r="C14" s="266">
        <v>1879017.5</v>
      </c>
      <c r="D14" s="266">
        <v>11391864</v>
      </c>
      <c r="E14" s="267" t="s">
        <v>9</v>
      </c>
      <c r="F14" s="266">
        <v>48608136</v>
      </c>
      <c r="G14" s="264"/>
      <c r="H14" s="287"/>
      <c r="I14" s="299"/>
      <c r="J14" s="299"/>
      <c r="K14" s="299"/>
      <c r="L14" s="270"/>
    </row>
    <row r="15" spans="1:12" ht="23.25" x14ac:dyDescent="0.5">
      <c r="A15" s="266" t="s">
        <v>26</v>
      </c>
      <c r="B15" s="273">
        <v>15840000000</v>
      </c>
      <c r="C15" s="273">
        <v>2460009536.9900002</v>
      </c>
      <c r="D15" s="273">
        <v>5605472866.0999994</v>
      </c>
      <c r="E15" s="261" t="s">
        <v>9</v>
      </c>
      <c r="F15" s="273">
        <v>10234527133.900002</v>
      </c>
      <c r="G15" s="264"/>
      <c r="H15" s="268"/>
      <c r="I15" s="266"/>
      <c r="J15" s="269"/>
      <c r="K15" s="269"/>
      <c r="L15" s="253"/>
    </row>
    <row r="16" spans="1:12" ht="23.25" x14ac:dyDescent="0.5">
      <c r="A16" s="266" t="s">
        <v>27</v>
      </c>
      <c r="B16" s="262"/>
      <c r="C16" s="262"/>
      <c r="D16" s="262"/>
      <c r="E16" s="263"/>
      <c r="F16" s="262"/>
      <c r="G16" s="264"/>
      <c r="H16" s="259"/>
      <c r="I16" s="266"/>
      <c r="J16" s="269"/>
      <c r="K16" s="269"/>
      <c r="L16" s="253"/>
    </row>
    <row r="17" spans="1:12" ht="24" thickBot="1" x14ac:dyDescent="0.55000000000000004">
      <c r="A17" s="266" t="s">
        <v>28</v>
      </c>
      <c r="B17" s="274">
        <v>26200000000</v>
      </c>
      <c r="C17" s="266">
        <v>2346126155.0500002</v>
      </c>
      <c r="D17" s="266">
        <v>12225155534.040001</v>
      </c>
      <c r="E17" s="267" t="s">
        <v>9</v>
      </c>
      <c r="F17" s="266">
        <v>13974844465.959999</v>
      </c>
      <c r="G17" s="264"/>
      <c r="H17" s="275"/>
      <c r="I17" s="276" t="s">
        <v>29</v>
      </c>
      <c r="J17" s="277">
        <v>26651678.980000004</v>
      </c>
      <c r="K17" s="277">
        <v>288544075.15999997</v>
      </c>
      <c r="L17" s="253"/>
    </row>
    <row r="18" spans="1:12" ht="24" thickTop="1" x14ac:dyDescent="0.5">
      <c r="A18" s="266" t="s">
        <v>30</v>
      </c>
      <c r="B18" s="274">
        <v>13000000000</v>
      </c>
      <c r="C18" s="266">
        <v>1244775175.6900001</v>
      </c>
      <c r="D18" s="266">
        <v>7983689160.1100006</v>
      </c>
      <c r="E18" s="278" t="s">
        <v>9</v>
      </c>
      <c r="F18" s="266">
        <v>5016310839.8899994</v>
      </c>
      <c r="G18" s="264"/>
      <c r="H18" s="253"/>
      <c r="I18" s="253"/>
      <c r="J18" s="253"/>
      <c r="K18" s="253"/>
      <c r="L18" s="253"/>
    </row>
    <row r="19" spans="1:12" ht="23.25" x14ac:dyDescent="0.5">
      <c r="A19" s="266" t="s">
        <v>31</v>
      </c>
      <c r="B19" s="274">
        <v>0</v>
      </c>
      <c r="C19" s="266">
        <v>0</v>
      </c>
      <c r="D19" s="266">
        <v>0</v>
      </c>
      <c r="E19" s="267" t="s">
        <v>9</v>
      </c>
      <c r="F19" s="266">
        <v>0</v>
      </c>
      <c r="G19" s="264"/>
      <c r="H19" s="270"/>
      <c r="I19" s="270"/>
      <c r="J19" s="255"/>
      <c r="K19" s="264"/>
      <c r="L19" s="270"/>
    </row>
    <row r="20" spans="1:12" ht="23.25" x14ac:dyDescent="0.5">
      <c r="A20" s="266" t="s">
        <v>32</v>
      </c>
      <c r="B20" s="274">
        <v>4200000000</v>
      </c>
      <c r="C20" s="266">
        <v>486650039.27999997</v>
      </c>
      <c r="D20" s="266">
        <v>2064293996.48</v>
      </c>
      <c r="E20" s="267" t="s">
        <v>9</v>
      </c>
      <c r="F20" s="266">
        <v>2135706003.52</v>
      </c>
      <c r="G20" s="264"/>
      <c r="H20" s="257"/>
      <c r="I20" s="253"/>
      <c r="J20" s="253"/>
      <c r="K20" s="253"/>
      <c r="L20" s="293"/>
    </row>
    <row r="21" spans="1:12" ht="23.25" x14ac:dyDescent="0.5">
      <c r="A21" s="266" t="s">
        <v>33</v>
      </c>
      <c r="B21" s="279">
        <v>12900000000</v>
      </c>
      <c r="C21" s="266">
        <v>2820972291</v>
      </c>
      <c r="D21" s="280">
        <v>7432579626</v>
      </c>
      <c r="E21" s="267" t="s">
        <v>9</v>
      </c>
      <c r="F21" s="281">
        <v>5467420374</v>
      </c>
      <c r="G21" s="264"/>
      <c r="H21" s="257"/>
      <c r="I21" s="253"/>
      <c r="J21" s="253"/>
      <c r="K21" s="253"/>
      <c r="L21" s="293"/>
    </row>
    <row r="22" spans="1:12" ht="23.25" x14ac:dyDescent="0.5">
      <c r="A22" s="287" t="s">
        <v>34</v>
      </c>
      <c r="B22" s="279"/>
      <c r="C22" s="266"/>
      <c r="D22" s="280"/>
      <c r="E22" s="267"/>
      <c r="F22" s="281"/>
      <c r="G22" s="264"/>
      <c r="H22" s="257"/>
      <c r="I22" s="253"/>
      <c r="J22" s="253"/>
      <c r="K22" s="253"/>
      <c r="L22" s="293"/>
    </row>
    <row r="23" spans="1:12" ht="23.25" x14ac:dyDescent="0.5">
      <c r="A23" s="266" t="s">
        <v>35</v>
      </c>
      <c r="B23" s="274">
        <v>3570000000</v>
      </c>
      <c r="C23" s="266">
        <v>251410828.28</v>
      </c>
      <c r="D23" s="266">
        <v>1946929244.6000001</v>
      </c>
      <c r="E23" s="267" t="s">
        <v>9</v>
      </c>
      <c r="F23" s="266">
        <v>1623070755.3999999</v>
      </c>
      <c r="G23" s="264"/>
      <c r="H23" s="253"/>
      <c r="I23" s="253"/>
      <c r="J23" s="253"/>
      <c r="K23" s="253"/>
      <c r="L23" s="293"/>
    </row>
    <row r="24" spans="1:12" ht="23.25" x14ac:dyDescent="0.5">
      <c r="A24" s="266" t="s">
        <v>36</v>
      </c>
      <c r="B24" s="266">
        <v>4600000</v>
      </c>
      <c r="C24" s="266">
        <v>0</v>
      </c>
      <c r="D24" s="266">
        <v>1532648.5</v>
      </c>
      <c r="E24" s="267" t="s">
        <v>9</v>
      </c>
      <c r="F24" s="266">
        <v>3067351.5</v>
      </c>
      <c r="G24" s="296"/>
      <c r="H24" s="297"/>
      <c r="I24" s="297"/>
      <c r="J24" s="297"/>
      <c r="K24" s="297"/>
      <c r="L24" s="298"/>
    </row>
    <row r="25" spans="1:12" ht="23.25" x14ac:dyDescent="0.5">
      <c r="A25" s="266" t="s">
        <v>37</v>
      </c>
      <c r="B25" s="266">
        <v>400000</v>
      </c>
      <c r="C25" s="266">
        <v>13690</v>
      </c>
      <c r="D25" s="266">
        <v>106670</v>
      </c>
      <c r="E25" s="267" t="s">
        <v>9</v>
      </c>
      <c r="F25" s="266">
        <v>293330</v>
      </c>
      <c r="G25" s="264"/>
      <c r="H25" s="253"/>
      <c r="I25" s="253"/>
      <c r="J25" s="253"/>
      <c r="K25" s="253"/>
      <c r="L25" s="253"/>
    </row>
    <row r="26" spans="1:12" ht="23.25" x14ac:dyDescent="0.5">
      <c r="A26" s="266" t="s">
        <v>38</v>
      </c>
      <c r="B26" s="266">
        <v>125000000</v>
      </c>
      <c r="C26" s="266">
        <v>9109450</v>
      </c>
      <c r="D26" s="266">
        <v>73641600</v>
      </c>
      <c r="E26" s="267" t="s">
        <v>9</v>
      </c>
      <c r="F26" s="266">
        <v>51358400</v>
      </c>
      <c r="G26" s="264"/>
      <c r="H26" s="253"/>
      <c r="I26" s="253"/>
      <c r="J26" s="253"/>
      <c r="K26" s="253"/>
      <c r="L26" s="253"/>
    </row>
    <row r="27" spans="1:12" ht="23.25" x14ac:dyDescent="0.5">
      <c r="A27" s="266" t="s">
        <v>39</v>
      </c>
      <c r="B27" s="282">
        <v>60000000000</v>
      </c>
      <c r="C27" s="282">
        <v>7159057629.3000002</v>
      </c>
      <c r="D27" s="282">
        <v>31727928479.73</v>
      </c>
      <c r="E27" s="261" t="s">
        <v>9</v>
      </c>
      <c r="F27" s="273">
        <v>28272071520.27</v>
      </c>
      <c r="G27" s="264"/>
      <c r="H27" s="270"/>
      <c r="I27" s="270"/>
      <c r="J27" s="270"/>
      <c r="K27" s="270"/>
      <c r="L27" s="253"/>
    </row>
    <row r="28" spans="1:12" ht="23.25" x14ac:dyDescent="0.5">
      <c r="A28" s="272" t="s">
        <v>40</v>
      </c>
      <c r="B28" s="271">
        <v>75840000000</v>
      </c>
      <c r="C28" s="271">
        <v>9619067166.2900009</v>
      </c>
      <c r="D28" s="271">
        <v>37333401345.830002</v>
      </c>
      <c r="E28" s="283" t="s">
        <v>9</v>
      </c>
      <c r="F28" s="271">
        <v>38506598654.169998</v>
      </c>
      <c r="G28" s="264"/>
      <c r="H28" s="253"/>
      <c r="I28" s="253"/>
      <c r="J28" s="253"/>
      <c r="K28" s="253"/>
      <c r="L28" s="253"/>
    </row>
    <row r="29" spans="1:12" ht="23.25" x14ac:dyDescent="0.5">
      <c r="A29" s="266" t="s">
        <v>41</v>
      </c>
      <c r="B29" s="262"/>
      <c r="C29" s="262"/>
      <c r="D29" s="262"/>
      <c r="E29" s="263"/>
      <c r="F29" s="262"/>
      <c r="G29" s="264"/>
      <c r="H29" s="253"/>
      <c r="I29" s="253"/>
      <c r="J29" s="253"/>
      <c r="K29" s="253"/>
      <c r="L29" s="253"/>
    </row>
    <row r="30" spans="1:12" ht="23.25" x14ac:dyDescent="0.5">
      <c r="A30" s="266" t="s">
        <v>42</v>
      </c>
      <c r="B30" s="266"/>
      <c r="C30" s="266"/>
      <c r="D30" s="266"/>
      <c r="E30" s="267"/>
      <c r="F30" s="266"/>
      <c r="G30" s="264"/>
      <c r="H30" s="253"/>
      <c r="I30" s="253"/>
      <c r="J30" s="253"/>
      <c r="K30" s="253"/>
      <c r="L30" s="253"/>
    </row>
    <row r="31" spans="1:12" ht="23.25" x14ac:dyDescent="0.5">
      <c r="A31" s="266" t="s">
        <v>43</v>
      </c>
      <c r="B31" s="266">
        <v>1374000000</v>
      </c>
      <c r="C31" s="266">
        <v>54331600</v>
      </c>
      <c r="D31" s="266">
        <v>289402412.53999996</v>
      </c>
      <c r="E31" s="267" t="s">
        <v>9</v>
      </c>
      <c r="F31" s="266">
        <v>1084597587.46</v>
      </c>
      <c r="G31" s="264"/>
      <c r="H31" s="253"/>
      <c r="I31" s="253"/>
      <c r="J31" s="253"/>
      <c r="K31" s="253"/>
      <c r="L31" s="253"/>
    </row>
    <row r="32" spans="1:12" ht="23.25" x14ac:dyDescent="0.5">
      <c r="A32" s="266" t="s">
        <v>44</v>
      </c>
      <c r="B32" s="266">
        <v>37500000</v>
      </c>
      <c r="C32" s="266">
        <v>3227890</v>
      </c>
      <c r="D32" s="266">
        <v>18964800</v>
      </c>
      <c r="E32" s="267" t="s">
        <v>9</v>
      </c>
      <c r="F32" s="266">
        <v>18535200</v>
      </c>
      <c r="G32" s="264"/>
      <c r="H32" s="253"/>
      <c r="I32" s="253"/>
      <c r="J32" s="253"/>
      <c r="K32" s="253"/>
      <c r="L32" s="253"/>
    </row>
    <row r="33" spans="1:11" ht="23.25" x14ac:dyDescent="0.5">
      <c r="A33" s="266" t="s">
        <v>45</v>
      </c>
      <c r="B33" s="266">
        <v>64000000</v>
      </c>
      <c r="C33" s="266">
        <v>4104648.07</v>
      </c>
      <c r="D33" s="266">
        <v>26129698.390000001</v>
      </c>
      <c r="E33" s="267" t="s">
        <v>9</v>
      </c>
      <c r="F33" s="266">
        <v>37870301.609999999</v>
      </c>
      <c r="G33" s="264"/>
      <c r="H33" s="255"/>
      <c r="I33" s="255"/>
      <c r="J33" s="255"/>
      <c r="K33" s="255"/>
    </row>
    <row r="34" spans="1:11" ht="23.25" x14ac:dyDescent="0.5">
      <c r="A34" s="266" t="s">
        <v>46</v>
      </c>
      <c r="B34" s="266">
        <v>52000000</v>
      </c>
      <c r="C34" s="266">
        <v>5017873.41</v>
      </c>
      <c r="D34" s="266">
        <v>30780510.250000004</v>
      </c>
      <c r="E34" s="267" t="s">
        <v>9</v>
      </c>
      <c r="F34" s="266">
        <v>21219489.749999996</v>
      </c>
      <c r="G34" s="264"/>
      <c r="H34" s="253"/>
      <c r="I34" s="253"/>
      <c r="J34" s="253"/>
      <c r="K34" s="253"/>
    </row>
    <row r="35" spans="1:11" ht="23.25" x14ac:dyDescent="0.5">
      <c r="A35" s="266" t="s">
        <v>47</v>
      </c>
      <c r="B35" s="266">
        <v>10000</v>
      </c>
      <c r="C35" s="266">
        <v>200</v>
      </c>
      <c r="D35" s="266">
        <v>2200</v>
      </c>
      <c r="E35" s="267" t="s">
        <v>9</v>
      </c>
      <c r="F35" s="266">
        <v>7800</v>
      </c>
      <c r="G35" s="264"/>
      <c r="H35" s="253"/>
      <c r="I35" s="253"/>
      <c r="J35" s="253"/>
      <c r="K35" s="253"/>
    </row>
    <row r="36" spans="1:11" ht="23.25" x14ac:dyDescent="0.5">
      <c r="A36" s="266" t="s">
        <v>48</v>
      </c>
      <c r="B36" s="266">
        <v>79000000</v>
      </c>
      <c r="C36" s="266">
        <v>7730560</v>
      </c>
      <c r="D36" s="266">
        <v>39019260</v>
      </c>
      <c r="E36" s="267" t="s">
        <v>9</v>
      </c>
      <c r="F36" s="266">
        <v>39980740</v>
      </c>
      <c r="G36" s="264"/>
      <c r="H36" s="255"/>
      <c r="I36" s="255"/>
      <c r="J36" s="255"/>
      <c r="K36" s="255"/>
    </row>
    <row r="37" spans="1:11" ht="23.25" x14ac:dyDescent="0.5">
      <c r="A37" s="266" t="s">
        <v>49</v>
      </c>
      <c r="B37" s="284">
        <v>900000</v>
      </c>
      <c r="C37" s="266">
        <v>70610</v>
      </c>
      <c r="D37" s="266">
        <v>418830</v>
      </c>
      <c r="E37" s="267" t="s">
        <v>9</v>
      </c>
      <c r="F37" s="266">
        <v>481170</v>
      </c>
      <c r="G37" s="264"/>
      <c r="H37" s="253"/>
      <c r="I37" s="253"/>
      <c r="J37" s="253"/>
      <c r="K37" s="253"/>
    </row>
    <row r="38" spans="1:11" ht="23.25" x14ac:dyDescent="0.5">
      <c r="A38" s="266" t="s">
        <v>50</v>
      </c>
      <c r="B38" s="284">
        <v>9500000</v>
      </c>
      <c r="C38" s="266">
        <v>827550</v>
      </c>
      <c r="D38" s="266">
        <v>5325180</v>
      </c>
      <c r="E38" s="267" t="s">
        <v>9</v>
      </c>
      <c r="F38" s="266">
        <v>4174820</v>
      </c>
      <c r="G38" s="264"/>
      <c r="H38" s="253"/>
      <c r="I38" s="253"/>
      <c r="J38" s="253"/>
      <c r="K38" s="253"/>
    </row>
    <row r="39" spans="1:11" ht="23.25" x14ac:dyDescent="0.5">
      <c r="A39" s="280"/>
      <c r="B39" s="284"/>
      <c r="C39" s="280"/>
      <c r="D39" s="280"/>
      <c r="E39" s="285"/>
      <c r="F39" s="280"/>
      <c r="G39" s="264"/>
      <c r="H39" s="253"/>
      <c r="I39" s="253"/>
      <c r="J39" s="253"/>
      <c r="K39" s="253"/>
    </row>
    <row r="40" spans="1:11" ht="23.25" x14ac:dyDescent="0.5">
      <c r="A40" s="280"/>
      <c r="B40" s="284"/>
      <c r="C40" s="280"/>
      <c r="D40" s="280"/>
      <c r="E40" s="285"/>
      <c r="F40" s="280"/>
      <c r="G40" s="264"/>
      <c r="H40" s="253"/>
      <c r="I40" s="253"/>
      <c r="J40" s="253"/>
      <c r="K40" s="253"/>
    </row>
    <row r="41" spans="1:11" ht="23.25" x14ac:dyDescent="0.5">
      <c r="A41" s="51" t="s">
        <v>51</v>
      </c>
      <c r="B41" s="51"/>
      <c r="C41" s="51"/>
      <c r="D41" s="51"/>
      <c r="E41" s="51"/>
      <c r="F41" s="51"/>
      <c r="G41" s="264"/>
      <c r="H41" s="253"/>
      <c r="I41" s="253"/>
      <c r="J41" s="253"/>
      <c r="K41" s="253"/>
    </row>
    <row r="42" spans="1:11" ht="23.25" x14ac:dyDescent="0.5">
      <c r="A42" s="51"/>
      <c r="B42" s="51"/>
      <c r="C42" s="51"/>
      <c r="D42" s="51"/>
      <c r="E42" s="51"/>
      <c r="F42" s="51"/>
      <c r="G42" s="264"/>
      <c r="H42" s="253"/>
      <c r="I42" s="253"/>
      <c r="J42" s="253"/>
      <c r="K42" s="253"/>
    </row>
    <row r="43" spans="1:11" ht="23.25" x14ac:dyDescent="0.5">
      <c r="A43" s="256" t="s">
        <v>2</v>
      </c>
      <c r="B43" s="256" t="s">
        <v>3</v>
      </c>
      <c r="C43" s="256" t="s">
        <v>4</v>
      </c>
      <c r="D43" s="256" t="s">
        <v>5</v>
      </c>
      <c r="E43" s="256" t="s">
        <v>6</v>
      </c>
      <c r="F43" s="256" t="s">
        <v>7</v>
      </c>
      <c r="G43" s="264"/>
      <c r="H43" s="253"/>
      <c r="I43" s="253"/>
      <c r="J43" s="253"/>
      <c r="K43" s="253"/>
    </row>
    <row r="44" spans="1:11" ht="23.25" x14ac:dyDescent="0.5">
      <c r="A44" s="259"/>
      <c r="B44" s="259" t="s">
        <v>8</v>
      </c>
      <c r="C44" s="259"/>
      <c r="D44" s="259"/>
      <c r="E44" s="259" t="s">
        <v>9</v>
      </c>
      <c r="F44" s="259" t="s">
        <v>52</v>
      </c>
      <c r="G44" s="264"/>
      <c r="H44" s="270"/>
      <c r="I44" s="270"/>
      <c r="J44" s="270"/>
      <c r="K44" s="270"/>
    </row>
    <row r="45" spans="1:11" ht="23.25" x14ac:dyDescent="0.5">
      <c r="A45" s="262"/>
      <c r="B45" s="262"/>
      <c r="C45" s="262"/>
      <c r="D45" s="262"/>
      <c r="E45" s="263"/>
      <c r="F45" s="262"/>
      <c r="G45" s="264"/>
      <c r="H45" s="255"/>
      <c r="I45" s="255"/>
      <c r="J45" s="255"/>
      <c r="K45" s="255"/>
    </row>
    <row r="46" spans="1:11" ht="23.25" x14ac:dyDescent="0.5">
      <c r="A46" s="266" t="s">
        <v>53</v>
      </c>
      <c r="B46" s="266">
        <v>80000</v>
      </c>
      <c r="C46" s="266">
        <v>10250</v>
      </c>
      <c r="D46" s="266">
        <v>24000</v>
      </c>
      <c r="E46" s="267" t="s">
        <v>9</v>
      </c>
      <c r="F46" s="266">
        <v>56000</v>
      </c>
      <c r="G46" s="264"/>
      <c r="H46" s="255"/>
      <c r="I46" s="255"/>
      <c r="J46" s="255"/>
      <c r="K46" s="255"/>
    </row>
    <row r="47" spans="1:11" ht="23.25" x14ac:dyDescent="0.5">
      <c r="A47" s="266" t="s">
        <v>54</v>
      </c>
      <c r="B47" s="266">
        <v>10000</v>
      </c>
      <c r="C47" s="266">
        <v>500</v>
      </c>
      <c r="D47" s="266">
        <v>8375</v>
      </c>
      <c r="E47" s="267" t="s">
        <v>9</v>
      </c>
      <c r="F47" s="266">
        <v>1625</v>
      </c>
      <c r="G47" s="264"/>
      <c r="H47" s="255"/>
      <c r="I47" s="255"/>
      <c r="J47" s="255"/>
      <c r="K47" s="255"/>
    </row>
    <row r="48" spans="1:11" ht="23.25" x14ac:dyDescent="0.5">
      <c r="A48" s="266" t="s">
        <v>55</v>
      </c>
      <c r="B48" s="273">
        <v>1617000000</v>
      </c>
      <c r="C48" s="273">
        <v>75321681.480000004</v>
      </c>
      <c r="D48" s="273">
        <v>410075266.17999995</v>
      </c>
      <c r="E48" s="261" t="s">
        <v>9</v>
      </c>
      <c r="F48" s="273">
        <v>1206924733.8200002</v>
      </c>
      <c r="G48" s="264"/>
      <c r="H48" s="255"/>
      <c r="I48" s="255"/>
      <c r="J48" s="255"/>
      <c r="K48" s="255"/>
    </row>
    <row r="49" spans="1:11" ht="23.25" x14ac:dyDescent="0.5">
      <c r="A49" s="266" t="s">
        <v>56</v>
      </c>
      <c r="B49" s="266"/>
      <c r="C49" s="266"/>
      <c r="D49" s="266"/>
      <c r="E49" s="267"/>
      <c r="F49" s="266"/>
      <c r="G49" s="264"/>
      <c r="H49" s="255"/>
      <c r="I49" s="255"/>
      <c r="J49" s="255"/>
      <c r="K49" s="255"/>
    </row>
    <row r="50" spans="1:11" ht="23.25" x14ac:dyDescent="0.5">
      <c r="A50" s="266" t="s">
        <v>113</v>
      </c>
      <c r="B50" s="266">
        <v>113000000</v>
      </c>
      <c r="C50" s="266">
        <v>6711512.7999999998</v>
      </c>
      <c r="D50" s="266">
        <v>67078407.799999997</v>
      </c>
      <c r="E50" s="267" t="s">
        <v>9</v>
      </c>
      <c r="F50" s="266">
        <v>45921592.200000003</v>
      </c>
      <c r="G50" s="264"/>
      <c r="H50" s="253"/>
      <c r="I50" s="253"/>
      <c r="J50" s="253"/>
      <c r="K50" s="253"/>
    </row>
    <row r="51" spans="1:11" ht="23.25" x14ac:dyDescent="0.5">
      <c r="A51" s="266" t="s">
        <v>58</v>
      </c>
      <c r="B51" s="266"/>
      <c r="C51" s="266"/>
      <c r="D51" s="266"/>
      <c r="E51" s="267"/>
      <c r="F51" s="266"/>
      <c r="G51" s="264"/>
      <c r="H51" s="253"/>
      <c r="I51" s="253"/>
      <c r="J51" s="253"/>
      <c r="K51" s="253"/>
    </row>
    <row r="52" spans="1:11" ht="23.25" x14ac:dyDescent="0.5">
      <c r="A52" s="266" t="s">
        <v>59</v>
      </c>
      <c r="B52" s="266">
        <v>15000000</v>
      </c>
      <c r="C52" s="266">
        <v>990335</v>
      </c>
      <c r="D52" s="266">
        <v>7873527</v>
      </c>
      <c r="E52" s="267" t="s">
        <v>9</v>
      </c>
      <c r="F52" s="266">
        <v>7126473</v>
      </c>
      <c r="G52" s="264"/>
      <c r="H52" s="253"/>
      <c r="I52" s="253"/>
      <c r="J52" s="253"/>
      <c r="K52" s="253"/>
    </row>
    <row r="53" spans="1:11" ht="23.25" x14ac:dyDescent="0.5">
      <c r="A53" s="266" t="s">
        <v>60</v>
      </c>
      <c r="B53" s="266"/>
      <c r="C53" s="266"/>
      <c r="D53" s="266"/>
      <c r="E53" s="267"/>
      <c r="F53" s="266"/>
      <c r="G53" s="264"/>
      <c r="H53" s="253"/>
      <c r="I53" s="253"/>
      <c r="J53" s="253"/>
      <c r="K53" s="253"/>
    </row>
    <row r="54" spans="1:11" ht="23.25" x14ac:dyDescent="0.5">
      <c r="A54" s="266" t="s">
        <v>61</v>
      </c>
      <c r="B54" s="266">
        <v>200000</v>
      </c>
      <c r="C54" s="266">
        <v>21860</v>
      </c>
      <c r="D54" s="266">
        <v>136290</v>
      </c>
      <c r="E54" s="267" t="s">
        <v>9</v>
      </c>
      <c r="F54" s="266">
        <v>63710</v>
      </c>
      <c r="G54" s="264"/>
      <c r="H54" s="253"/>
      <c r="I54" s="253"/>
      <c r="J54" s="253"/>
      <c r="K54" s="253"/>
    </row>
    <row r="55" spans="1:11" ht="23.25" x14ac:dyDescent="0.5">
      <c r="A55" s="266" t="s">
        <v>62</v>
      </c>
      <c r="B55" s="266">
        <v>800000</v>
      </c>
      <c r="C55" s="266">
        <v>74000</v>
      </c>
      <c r="D55" s="266">
        <v>532000</v>
      </c>
      <c r="E55" s="267" t="s">
        <v>9</v>
      </c>
      <c r="F55" s="266">
        <v>268000</v>
      </c>
      <c r="G55" s="264"/>
      <c r="H55" s="253"/>
      <c r="I55" s="253"/>
      <c r="J55" s="253"/>
      <c r="K55" s="253"/>
    </row>
    <row r="56" spans="1:11" ht="23.25" x14ac:dyDescent="0.5">
      <c r="A56" s="266" t="s">
        <v>63</v>
      </c>
      <c r="B56" s="266">
        <v>300000</v>
      </c>
      <c r="C56" s="266">
        <v>10500</v>
      </c>
      <c r="D56" s="266">
        <v>187500</v>
      </c>
      <c r="E56" s="267" t="s">
        <v>9</v>
      </c>
      <c r="F56" s="266">
        <v>112500</v>
      </c>
      <c r="G56" s="264"/>
      <c r="H56" s="253"/>
      <c r="I56" s="253"/>
      <c r="J56" s="253"/>
      <c r="K56" s="253"/>
    </row>
    <row r="57" spans="1:11" ht="23.25" x14ac:dyDescent="0.5">
      <c r="A57" s="266" t="s">
        <v>64</v>
      </c>
      <c r="B57" s="266">
        <v>500000</v>
      </c>
      <c r="C57" s="266">
        <v>52225</v>
      </c>
      <c r="D57" s="266">
        <v>264735</v>
      </c>
      <c r="E57" s="267" t="s">
        <v>9</v>
      </c>
      <c r="F57" s="266">
        <v>235265</v>
      </c>
      <c r="G57" s="264"/>
      <c r="H57" s="253"/>
      <c r="I57" s="253"/>
      <c r="J57" s="253"/>
      <c r="K57" s="253"/>
    </row>
    <row r="58" spans="1:11" ht="23.25" x14ac:dyDescent="0.5">
      <c r="A58" s="266" t="s">
        <v>65</v>
      </c>
      <c r="B58" s="266">
        <v>7200000</v>
      </c>
      <c r="C58" s="266">
        <v>566991</v>
      </c>
      <c r="D58" s="266">
        <v>4329388</v>
      </c>
      <c r="E58" s="267" t="s">
        <v>9</v>
      </c>
      <c r="F58" s="266">
        <v>2870612</v>
      </c>
      <c r="G58" s="264"/>
      <c r="H58" s="253"/>
      <c r="I58" s="253"/>
      <c r="J58" s="253"/>
      <c r="K58" s="253"/>
    </row>
    <row r="59" spans="1:11" ht="23.25" x14ac:dyDescent="0.5">
      <c r="A59" s="266" t="s">
        <v>66</v>
      </c>
      <c r="B59" s="266"/>
      <c r="C59" s="266"/>
      <c r="D59" s="266"/>
      <c r="E59" s="267"/>
      <c r="F59" s="266"/>
      <c r="G59" s="264"/>
      <c r="H59" s="253"/>
      <c r="I59" s="253"/>
      <c r="J59" s="253"/>
      <c r="K59" s="253"/>
    </row>
    <row r="60" spans="1:11" ht="23.25" x14ac:dyDescent="0.5">
      <c r="A60" s="266" t="s">
        <v>67</v>
      </c>
      <c r="B60" s="273">
        <v>137000000</v>
      </c>
      <c r="C60" s="273">
        <v>8427423.8000000007</v>
      </c>
      <c r="D60" s="273">
        <v>80401847.799999997</v>
      </c>
      <c r="E60" s="261" t="s">
        <v>9</v>
      </c>
      <c r="F60" s="273">
        <v>56598152.200000003</v>
      </c>
      <c r="G60" s="264"/>
      <c r="H60" s="253"/>
      <c r="I60" s="253"/>
      <c r="J60" s="253"/>
      <c r="K60" s="253"/>
    </row>
    <row r="61" spans="1:11" ht="23.25" x14ac:dyDescent="0.5">
      <c r="A61" s="266" t="s">
        <v>68</v>
      </c>
      <c r="B61" s="266"/>
      <c r="C61" s="266"/>
      <c r="D61" s="266"/>
      <c r="E61" s="267"/>
      <c r="F61" s="266"/>
      <c r="G61" s="264"/>
      <c r="H61" s="253"/>
      <c r="I61" s="253"/>
      <c r="J61" s="253"/>
      <c r="K61" s="253"/>
    </row>
    <row r="62" spans="1:11" ht="23.25" x14ac:dyDescent="0.5">
      <c r="A62" s="266" t="s">
        <v>69</v>
      </c>
      <c r="B62" s="266">
        <v>85000000</v>
      </c>
      <c r="C62" s="266">
        <v>9049915.5</v>
      </c>
      <c r="D62" s="266">
        <v>47677428.549999997</v>
      </c>
      <c r="E62" s="267" t="s">
        <v>9</v>
      </c>
      <c r="F62" s="266">
        <v>37322571.450000003</v>
      </c>
      <c r="G62" s="264"/>
      <c r="H62" s="253"/>
      <c r="I62" s="253"/>
      <c r="J62" s="253"/>
      <c r="K62" s="253"/>
    </row>
    <row r="63" spans="1:11" ht="23.25" x14ac:dyDescent="0.5">
      <c r="A63" s="266" t="s">
        <v>70</v>
      </c>
      <c r="B63" s="273">
        <v>85000000</v>
      </c>
      <c r="C63" s="273">
        <v>9049915.5</v>
      </c>
      <c r="D63" s="273">
        <v>47677428.549999997</v>
      </c>
      <c r="E63" s="261" t="s">
        <v>9</v>
      </c>
      <c r="F63" s="273">
        <v>37322571.450000003</v>
      </c>
      <c r="G63" s="264"/>
      <c r="H63" s="253"/>
      <c r="I63" s="253"/>
      <c r="J63" s="253"/>
      <c r="K63" s="253"/>
    </row>
    <row r="64" spans="1:11" ht="23.25" x14ac:dyDescent="0.5">
      <c r="A64" s="266" t="s">
        <v>71</v>
      </c>
      <c r="B64" s="266"/>
      <c r="C64" s="266"/>
      <c r="D64" s="266"/>
      <c r="E64" s="267"/>
      <c r="F64" s="266"/>
      <c r="G64" s="264"/>
      <c r="H64" s="270"/>
      <c r="I64" s="270"/>
      <c r="J64" s="270"/>
      <c r="K64" s="270"/>
    </row>
    <row r="65" spans="1:11" ht="23.25" x14ac:dyDescent="0.5">
      <c r="A65" s="266" t="s">
        <v>72</v>
      </c>
      <c r="B65" s="266">
        <v>0</v>
      </c>
      <c r="C65" s="266">
        <v>0</v>
      </c>
      <c r="D65" s="266">
        <v>0</v>
      </c>
      <c r="E65" s="267" t="s">
        <v>9</v>
      </c>
      <c r="F65" s="266">
        <v>0</v>
      </c>
      <c r="G65" s="264"/>
      <c r="H65" s="255"/>
      <c r="I65" s="255"/>
      <c r="J65" s="255"/>
      <c r="K65" s="255"/>
    </row>
    <row r="66" spans="1:11" ht="23.25" x14ac:dyDescent="0.5">
      <c r="A66" s="266" t="s">
        <v>73</v>
      </c>
      <c r="B66" s="266">
        <v>10000000</v>
      </c>
      <c r="C66" s="266">
        <v>1221896</v>
      </c>
      <c r="D66" s="266">
        <v>6127757</v>
      </c>
      <c r="E66" s="267" t="s">
        <v>9</v>
      </c>
      <c r="F66" s="266">
        <v>3872243</v>
      </c>
      <c r="G66" s="264"/>
      <c r="H66" s="253"/>
      <c r="I66" s="253"/>
      <c r="J66" s="253"/>
      <c r="K66" s="253"/>
    </row>
    <row r="67" spans="1:11" ht="23.25" x14ac:dyDescent="0.5">
      <c r="A67" s="266" t="s">
        <v>74</v>
      </c>
      <c r="B67" s="266">
        <v>500000</v>
      </c>
      <c r="C67" s="266">
        <v>14600</v>
      </c>
      <c r="D67" s="266">
        <v>166562</v>
      </c>
      <c r="E67" s="267" t="s">
        <v>9</v>
      </c>
      <c r="F67" s="266">
        <v>333438</v>
      </c>
      <c r="G67" s="264"/>
      <c r="H67" s="253"/>
      <c r="I67" s="253"/>
      <c r="J67" s="253"/>
      <c r="K67" s="253"/>
    </row>
    <row r="68" spans="1:11" ht="23.25" x14ac:dyDescent="0.5">
      <c r="A68" s="266" t="s">
        <v>75</v>
      </c>
      <c r="B68" s="266">
        <v>1050000</v>
      </c>
      <c r="C68" s="266">
        <v>70840</v>
      </c>
      <c r="D68" s="266">
        <v>432480</v>
      </c>
      <c r="E68" s="267" t="s">
        <v>9</v>
      </c>
      <c r="F68" s="266">
        <v>617520</v>
      </c>
      <c r="G68" s="264"/>
      <c r="H68" s="253"/>
      <c r="I68" s="253"/>
      <c r="J68" s="253"/>
      <c r="K68" s="253"/>
    </row>
    <row r="69" spans="1:11" ht="23.25" x14ac:dyDescent="0.5">
      <c r="A69" s="266" t="s">
        <v>76</v>
      </c>
      <c r="B69" s="266">
        <v>10000000</v>
      </c>
      <c r="C69" s="266">
        <v>281655</v>
      </c>
      <c r="D69" s="266">
        <v>1813039</v>
      </c>
      <c r="E69" s="267" t="s">
        <v>9</v>
      </c>
      <c r="F69" s="266">
        <v>8186961</v>
      </c>
      <c r="G69" s="264"/>
      <c r="H69" s="270"/>
      <c r="I69" s="270"/>
      <c r="J69" s="270"/>
      <c r="K69" s="270"/>
    </row>
    <row r="70" spans="1:11" ht="23.25" x14ac:dyDescent="0.5">
      <c r="A70" s="266" t="s">
        <v>77</v>
      </c>
      <c r="B70" s="266">
        <v>4700000</v>
      </c>
      <c r="C70" s="266">
        <v>204950</v>
      </c>
      <c r="D70" s="266">
        <v>1835860</v>
      </c>
      <c r="E70" s="267" t="s">
        <v>9</v>
      </c>
      <c r="F70" s="266">
        <v>2864140</v>
      </c>
      <c r="G70" s="264"/>
      <c r="H70" s="255"/>
      <c r="I70" s="255"/>
      <c r="J70" s="255"/>
      <c r="K70" s="255"/>
    </row>
    <row r="71" spans="1:11" ht="23.25" x14ac:dyDescent="0.5">
      <c r="A71" s="266" t="s">
        <v>78</v>
      </c>
      <c r="B71" s="266">
        <v>130000</v>
      </c>
      <c r="C71" s="266">
        <v>0</v>
      </c>
      <c r="D71" s="266">
        <v>20800</v>
      </c>
      <c r="E71" s="267" t="s">
        <v>9</v>
      </c>
      <c r="F71" s="266">
        <v>109200</v>
      </c>
      <c r="G71" s="264"/>
      <c r="H71" s="253"/>
      <c r="I71" s="253"/>
      <c r="J71" s="253"/>
      <c r="K71" s="253"/>
    </row>
    <row r="72" spans="1:11" ht="23.25" x14ac:dyDescent="0.5">
      <c r="A72" s="266" t="s">
        <v>79</v>
      </c>
      <c r="B72" s="266">
        <v>5200000</v>
      </c>
      <c r="C72" s="266">
        <v>1013340</v>
      </c>
      <c r="D72" s="266">
        <v>3398460</v>
      </c>
      <c r="E72" s="267" t="s">
        <v>9</v>
      </c>
      <c r="F72" s="266">
        <v>1801540</v>
      </c>
      <c r="G72" s="264"/>
      <c r="H72" s="253"/>
      <c r="I72" s="253"/>
      <c r="J72" s="253"/>
      <c r="K72" s="253"/>
    </row>
    <row r="73" spans="1:11" ht="23.25" x14ac:dyDescent="0.5">
      <c r="A73" s="266" t="s">
        <v>80</v>
      </c>
      <c r="B73" s="266">
        <v>13800000</v>
      </c>
      <c r="C73" s="266">
        <v>1206825</v>
      </c>
      <c r="D73" s="266">
        <v>5608630</v>
      </c>
      <c r="E73" s="267" t="s">
        <v>9</v>
      </c>
      <c r="F73" s="266">
        <v>8191370</v>
      </c>
      <c r="G73" s="264"/>
      <c r="H73" s="253"/>
      <c r="I73" s="253"/>
      <c r="J73" s="253"/>
      <c r="K73" s="253"/>
    </row>
    <row r="74" spans="1:11" ht="23.25" x14ac:dyDescent="0.5">
      <c r="A74" s="266" t="s">
        <v>81</v>
      </c>
      <c r="B74" s="266">
        <v>50000</v>
      </c>
      <c r="C74" s="266">
        <v>0</v>
      </c>
      <c r="D74" s="266">
        <v>9280</v>
      </c>
      <c r="E74" s="267" t="s">
        <v>9</v>
      </c>
      <c r="F74" s="266">
        <v>40720</v>
      </c>
      <c r="G74" s="264"/>
      <c r="H74" s="270"/>
      <c r="I74" s="270"/>
      <c r="J74" s="270"/>
      <c r="K74" s="270"/>
    </row>
    <row r="75" spans="1:11" ht="23.25" x14ac:dyDescent="0.5">
      <c r="A75" s="266" t="s">
        <v>82</v>
      </c>
      <c r="B75" s="266">
        <v>15500000</v>
      </c>
      <c r="C75" s="266">
        <v>259500</v>
      </c>
      <c r="D75" s="266">
        <v>3800443</v>
      </c>
      <c r="E75" s="267" t="s">
        <v>9</v>
      </c>
      <c r="F75" s="266">
        <v>11699557</v>
      </c>
      <c r="G75" s="264"/>
      <c r="H75" s="255"/>
      <c r="I75" s="255"/>
      <c r="J75" s="255"/>
      <c r="K75" s="255"/>
    </row>
    <row r="76" spans="1:11" ht="23.25" x14ac:dyDescent="0.5">
      <c r="A76" s="266" t="s">
        <v>83</v>
      </c>
      <c r="B76" s="266">
        <v>30000</v>
      </c>
      <c r="C76" s="266">
        <v>2700</v>
      </c>
      <c r="D76" s="266">
        <v>31675</v>
      </c>
      <c r="E76" s="267" t="s">
        <v>6</v>
      </c>
      <c r="F76" s="266">
        <v>1675</v>
      </c>
      <c r="G76" s="264"/>
      <c r="H76" s="253"/>
      <c r="I76" s="253"/>
      <c r="J76" s="253"/>
      <c r="K76" s="253"/>
    </row>
    <row r="77" spans="1:11" ht="23.25" x14ac:dyDescent="0.5">
      <c r="A77" s="266" t="s">
        <v>84</v>
      </c>
      <c r="B77" s="266">
        <v>0</v>
      </c>
      <c r="C77" s="266">
        <v>0</v>
      </c>
      <c r="D77" s="266">
        <v>0</v>
      </c>
      <c r="E77" s="267" t="s">
        <v>9</v>
      </c>
      <c r="F77" s="266">
        <v>0</v>
      </c>
      <c r="G77" s="264"/>
      <c r="H77" s="253"/>
      <c r="I77" s="253"/>
      <c r="J77" s="253"/>
      <c r="K77" s="253"/>
    </row>
    <row r="78" spans="1:11" ht="23.25" x14ac:dyDescent="0.5">
      <c r="A78" s="266" t="s">
        <v>85</v>
      </c>
      <c r="B78" s="266">
        <v>0</v>
      </c>
      <c r="C78" s="266">
        <v>0</v>
      </c>
      <c r="D78" s="266">
        <v>0</v>
      </c>
      <c r="E78" s="267" t="s">
        <v>9</v>
      </c>
      <c r="F78" s="266">
        <v>0</v>
      </c>
      <c r="G78" s="264"/>
      <c r="H78" s="253"/>
      <c r="I78" s="253"/>
      <c r="J78" s="253"/>
      <c r="K78" s="253"/>
    </row>
    <row r="79" spans="1:11" ht="23.25" x14ac:dyDescent="0.5">
      <c r="A79" s="266" t="s">
        <v>86</v>
      </c>
      <c r="B79" s="266">
        <v>40000</v>
      </c>
      <c r="C79" s="266">
        <v>4960</v>
      </c>
      <c r="D79" s="266">
        <v>57885</v>
      </c>
      <c r="E79" s="267" t="s">
        <v>6</v>
      </c>
      <c r="F79" s="266">
        <v>17885</v>
      </c>
      <c r="G79" s="264"/>
      <c r="H79" s="253"/>
      <c r="I79" s="253"/>
      <c r="J79" s="253"/>
      <c r="K79" s="253"/>
    </row>
    <row r="80" spans="1:11" ht="23.25" x14ac:dyDescent="0.5">
      <c r="A80" s="266" t="s">
        <v>87</v>
      </c>
      <c r="B80" s="273">
        <v>61000000</v>
      </c>
      <c r="C80" s="273">
        <v>4281266</v>
      </c>
      <c r="D80" s="273">
        <v>23302871</v>
      </c>
      <c r="E80" s="261" t="s">
        <v>9</v>
      </c>
      <c r="F80" s="273">
        <v>37697129</v>
      </c>
      <c r="G80" s="264"/>
      <c r="H80" s="253"/>
      <c r="I80" s="253"/>
      <c r="J80" s="253"/>
      <c r="K80" s="253"/>
    </row>
    <row r="81" spans="1:11" ht="23.25" x14ac:dyDescent="0.5">
      <c r="A81" s="300" t="s">
        <v>88</v>
      </c>
      <c r="B81" s="271">
        <v>1900000000</v>
      </c>
      <c r="C81" s="271">
        <v>97080286.780000001</v>
      </c>
      <c r="D81" s="271">
        <v>561457413.52999997</v>
      </c>
      <c r="E81" s="283" t="s">
        <v>9</v>
      </c>
      <c r="F81" s="271">
        <v>1338542586.47</v>
      </c>
      <c r="G81" s="264"/>
      <c r="H81" s="253"/>
      <c r="I81" s="253"/>
      <c r="J81" s="253"/>
      <c r="K81" s="253"/>
    </row>
    <row r="82" spans="1:11" ht="23.25" x14ac:dyDescent="0.5">
      <c r="A82" s="285"/>
      <c r="B82" s="280"/>
      <c r="C82" s="280"/>
      <c r="D82" s="280"/>
      <c r="E82" s="285"/>
      <c r="F82" s="280"/>
      <c r="G82" s="264"/>
      <c r="H82" s="253"/>
      <c r="I82" s="253"/>
      <c r="J82" s="253"/>
      <c r="K82" s="253"/>
    </row>
    <row r="83" spans="1:11" ht="23.25" x14ac:dyDescent="0.5">
      <c r="A83" s="285"/>
      <c r="B83" s="280"/>
      <c r="C83" s="280"/>
      <c r="D83" s="280"/>
      <c r="E83" s="285"/>
      <c r="F83" s="280"/>
      <c r="G83" s="264"/>
      <c r="H83" s="253"/>
      <c r="I83" s="253"/>
      <c r="J83" s="253"/>
      <c r="K83" s="253"/>
    </row>
    <row r="84" spans="1:11" ht="23.25" x14ac:dyDescent="0.5">
      <c r="A84" s="285"/>
      <c r="B84" s="280"/>
      <c r="C84" s="280"/>
      <c r="D84" s="280"/>
      <c r="E84" s="285"/>
      <c r="F84" s="280"/>
      <c r="G84" s="264"/>
      <c r="H84" s="253"/>
      <c r="I84" s="253"/>
      <c r="J84" s="253"/>
      <c r="K84" s="253"/>
    </row>
    <row r="85" spans="1:11" ht="23.25" x14ac:dyDescent="0.5">
      <c r="A85" s="285"/>
      <c r="B85" s="280"/>
      <c r="C85" s="280"/>
      <c r="D85" s="280"/>
      <c r="E85" s="285"/>
      <c r="F85" s="280"/>
      <c r="G85" s="264"/>
      <c r="H85" s="253"/>
      <c r="I85" s="253"/>
      <c r="J85" s="253"/>
      <c r="K85" s="253"/>
    </row>
    <row r="86" spans="1:11" ht="23.25" x14ac:dyDescent="0.5">
      <c r="A86" s="51" t="s">
        <v>89</v>
      </c>
      <c r="B86" s="51"/>
      <c r="C86" s="51"/>
      <c r="D86" s="51"/>
      <c r="E86" s="51"/>
      <c r="F86" s="51"/>
      <c r="G86" s="264"/>
      <c r="H86" s="253"/>
      <c r="I86" s="253"/>
      <c r="J86" s="253"/>
      <c r="K86" s="253"/>
    </row>
    <row r="87" spans="1:11" ht="23.25" x14ac:dyDescent="0.5">
      <c r="A87" s="51"/>
      <c r="B87" s="51"/>
      <c r="C87" s="51"/>
      <c r="D87" s="51"/>
      <c r="E87" s="51"/>
      <c r="F87" s="51"/>
      <c r="G87" s="264"/>
      <c r="H87" s="253"/>
      <c r="I87" s="253"/>
      <c r="J87" s="253"/>
      <c r="K87" s="253"/>
    </row>
    <row r="88" spans="1:11" ht="23.25" x14ac:dyDescent="0.5">
      <c r="A88" s="256" t="s">
        <v>2</v>
      </c>
      <c r="B88" s="256" t="s">
        <v>3</v>
      </c>
      <c r="C88" s="256" t="s">
        <v>4</v>
      </c>
      <c r="D88" s="256" t="s">
        <v>5</v>
      </c>
      <c r="E88" s="256" t="s">
        <v>6</v>
      </c>
      <c r="F88" s="256" t="s">
        <v>7</v>
      </c>
      <c r="G88" s="264"/>
      <c r="H88" s="253"/>
      <c r="I88" s="253"/>
      <c r="J88" s="253"/>
      <c r="K88" s="253"/>
    </row>
    <row r="89" spans="1:11" ht="23.25" x14ac:dyDescent="0.5">
      <c r="A89" s="259"/>
      <c r="B89" s="259" t="s">
        <v>8</v>
      </c>
      <c r="C89" s="259"/>
      <c r="D89" s="259"/>
      <c r="E89" s="259" t="s">
        <v>9</v>
      </c>
      <c r="F89" s="259" t="s">
        <v>52</v>
      </c>
      <c r="G89" s="264"/>
      <c r="H89" s="253"/>
      <c r="I89" s="253"/>
      <c r="J89" s="253"/>
      <c r="K89" s="253"/>
    </row>
    <row r="90" spans="1:11" ht="23.25" x14ac:dyDescent="0.5">
      <c r="A90" s="286" t="s">
        <v>90</v>
      </c>
      <c r="B90" s="262"/>
      <c r="C90" s="262"/>
      <c r="D90" s="262"/>
      <c r="E90" s="263"/>
      <c r="F90" s="262"/>
      <c r="G90" s="264"/>
      <c r="H90" s="253"/>
      <c r="I90" s="253"/>
      <c r="J90" s="253"/>
      <c r="K90" s="253"/>
    </row>
    <row r="91" spans="1:11" ht="23.25" x14ac:dyDescent="0.5">
      <c r="A91" s="287" t="s">
        <v>91</v>
      </c>
      <c r="B91" s="266">
        <v>324000000</v>
      </c>
      <c r="C91" s="266">
        <v>4558798.37</v>
      </c>
      <c r="D91" s="266">
        <v>39641412.969999991</v>
      </c>
      <c r="E91" s="267" t="s">
        <v>9</v>
      </c>
      <c r="F91" s="266">
        <v>284358587.03000003</v>
      </c>
      <c r="G91" s="264"/>
      <c r="H91" s="270"/>
      <c r="I91" s="270"/>
      <c r="J91" s="270"/>
      <c r="K91" s="270"/>
    </row>
    <row r="92" spans="1:11" ht="23.25" x14ac:dyDescent="0.5">
      <c r="A92" s="287" t="s">
        <v>92</v>
      </c>
      <c r="B92" s="266">
        <v>18965000</v>
      </c>
      <c r="C92" s="266">
        <v>12000</v>
      </c>
      <c r="D92" s="266">
        <v>6162960</v>
      </c>
      <c r="E92" s="267" t="s">
        <v>9</v>
      </c>
      <c r="F92" s="266">
        <v>12802040</v>
      </c>
      <c r="G92" s="264"/>
      <c r="H92" s="255"/>
      <c r="I92" s="255"/>
      <c r="J92" s="255"/>
      <c r="K92" s="255"/>
    </row>
    <row r="93" spans="1:11" ht="23.25" x14ac:dyDescent="0.5">
      <c r="A93" s="287" t="s">
        <v>93</v>
      </c>
      <c r="B93" s="266">
        <v>557000000</v>
      </c>
      <c r="C93" s="266">
        <v>105904280.67999999</v>
      </c>
      <c r="D93" s="266">
        <v>371475200.03999996</v>
      </c>
      <c r="E93" s="267" t="s">
        <v>9</v>
      </c>
      <c r="F93" s="266">
        <v>185524799.96000004</v>
      </c>
      <c r="G93" s="264"/>
      <c r="H93" s="253"/>
      <c r="I93" s="253"/>
      <c r="J93" s="253"/>
      <c r="K93" s="253"/>
    </row>
    <row r="94" spans="1:11" ht="23.25" x14ac:dyDescent="0.5">
      <c r="A94" s="287" t="s">
        <v>94</v>
      </c>
      <c r="B94" s="266">
        <v>35000</v>
      </c>
      <c r="C94" s="266">
        <v>0</v>
      </c>
      <c r="D94" s="266">
        <v>0</v>
      </c>
      <c r="E94" s="267" t="s">
        <v>9</v>
      </c>
      <c r="F94" s="266">
        <v>35000</v>
      </c>
      <c r="G94" s="264"/>
      <c r="H94" s="253"/>
      <c r="I94" s="253"/>
      <c r="J94" s="253"/>
      <c r="K94" s="253"/>
    </row>
    <row r="95" spans="1:11" ht="23.25" x14ac:dyDescent="0.5">
      <c r="A95" s="301" t="s">
        <v>95</v>
      </c>
      <c r="B95" s="273">
        <v>900000000</v>
      </c>
      <c r="C95" s="273">
        <v>110475079.05</v>
      </c>
      <c r="D95" s="273">
        <v>417279573.00999993</v>
      </c>
      <c r="E95" s="261" t="s">
        <v>9</v>
      </c>
      <c r="F95" s="273">
        <v>482720426.99000007</v>
      </c>
      <c r="G95" s="264"/>
      <c r="H95" s="253"/>
      <c r="I95" s="253"/>
      <c r="J95" s="253"/>
      <c r="K95" s="253"/>
    </row>
    <row r="96" spans="1:11" ht="23.25" x14ac:dyDescent="0.5">
      <c r="A96" s="287" t="s">
        <v>96</v>
      </c>
      <c r="B96" s="289"/>
      <c r="C96" s="289"/>
      <c r="D96" s="289"/>
      <c r="E96" s="290"/>
      <c r="F96" s="289"/>
      <c r="G96" s="264"/>
      <c r="H96" s="253"/>
      <c r="I96" s="253"/>
      <c r="J96" s="253"/>
      <c r="K96" s="253"/>
    </row>
    <row r="97" spans="1:9" ht="23.25" x14ac:dyDescent="0.5">
      <c r="A97" s="287" t="s">
        <v>97</v>
      </c>
      <c r="B97" s="266"/>
      <c r="C97" s="266"/>
      <c r="D97" s="266"/>
      <c r="E97" s="267"/>
      <c r="F97" s="266"/>
      <c r="G97" s="264"/>
      <c r="H97" s="253"/>
      <c r="I97" s="253"/>
    </row>
    <row r="98" spans="1:9" ht="23.25" x14ac:dyDescent="0.5">
      <c r="A98" s="287" t="s">
        <v>98</v>
      </c>
      <c r="B98" s="266">
        <v>59200000</v>
      </c>
      <c r="C98" s="266">
        <v>0</v>
      </c>
      <c r="D98" s="266">
        <v>0</v>
      </c>
      <c r="E98" s="267" t="s">
        <v>9</v>
      </c>
      <c r="F98" s="266">
        <v>59200000</v>
      </c>
      <c r="G98" s="264"/>
      <c r="H98" s="253"/>
      <c r="I98" s="253"/>
    </row>
    <row r="99" spans="1:9" ht="23.25" x14ac:dyDescent="0.5">
      <c r="A99" s="287" t="s">
        <v>99</v>
      </c>
      <c r="B99" s="266">
        <v>800000</v>
      </c>
      <c r="C99" s="266">
        <v>2000</v>
      </c>
      <c r="D99" s="266">
        <v>2000</v>
      </c>
      <c r="E99" s="267" t="s">
        <v>9</v>
      </c>
      <c r="F99" s="266">
        <v>798000</v>
      </c>
      <c r="G99" s="264"/>
      <c r="H99" s="253"/>
      <c r="I99" s="253"/>
    </row>
    <row r="100" spans="1:9" ht="23.25" x14ac:dyDescent="0.5">
      <c r="A100" s="301" t="s">
        <v>100</v>
      </c>
      <c r="B100" s="262"/>
      <c r="C100" s="262"/>
      <c r="D100" s="262"/>
      <c r="E100" s="263"/>
      <c r="F100" s="262"/>
      <c r="G100" s="264"/>
      <c r="H100" s="253"/>
      <c r="I100" s="292"/>
    </row>
    <row r="101" spans="1:9" ht="23.25" x14ac:dyDescent="0.5">
      <c r="A101" s="301" t="s">
        <v>101</v>
      </c>
      <c r="B101" s="271">
        <v>60000000</v>
      </c>
      <c r="C101" s="266">
        <v>2000</v>
      </c>
      <c r="D101" s="271">
        <v>2000</v>
      </c>
      <c r="E101" s="283" t="s">
        <v>9</v>
      </c>
      <c r="F101" s="271">
        <v>59998000</v>
      </c>
      <c r="G101" s="264"/>
      <c r="H101" s="253"/>
      <c r="I101" s="253"/>
    </row>
    <row r="102" spans="1:9" ht="23.25" x14ac:dyDescent="0.5">
      <c r="A102" s="287" t="s">
        <v>102</v>
      </c>
      <c r="B102" s="262"/>
      <c r="C102" s="262"/>
      <c r="D102" s="262"/>
      <c r="E102" s="263"/>
      <c r="F102" s="262"/>
      <c r="G102" s="264"/>
      <c r="H102" s="253"/>
      <c r="I102" s="253"/>
    </row>
    <row r="103" spans="1:9" ht="23.25" x14ac:dyDescent="0.5">
      <c r="A103" s="287" t="s">
        <v>103</v>
      </c>
      <c r="B103" s="266">
        <v>350000000</v>
      </c>
      <c r="C103" s="266">
        <v>1854879.21</v>
      </c>
      <c r="D103" s="266">
        <v>89544364.080000028</v>
      </c>
      <c r="E103" s="267" t="s">
        <v>9</v>
      </c>
      <c r="F103" s="266">
        <v>260455635.91999996</v>
      </c>
      <c r="G103" s="264"/>
      <c r="H103" s="253"/>
      <c r="I103" s="253"/>
    </row>
    <row r="104" spans="1:9" ht="23.25" x14ac:dyDescent="0.5">
      <c r="A104" s="287" t="s">
        <v>104</v>
      </c>
      <c r="B104" s="266">
        <v>50000000</v>
      </c>
      <c r="C104" s="266">
        <v>97150</v>
      </c>
      <c r="D104" s="266">
        <v>8464450</v>
      </c>
      <c r="E104" s="267" t="s">
        <v>9</v>
      </c>
      <c r="F104" s="266">
        <v>41535550</v>
      </c>
      <c r="G104" s="264"/>
      <c r="H104" s="253"/>
      <c r="I104" s="253"/>
    </row>
    <row r="105" spans="1:9" ht="23.25" x14ac:dyDescent="0.5">
      <c r="A105" s="287" t="s">
        <v>105</v>
      </c>
      <c r="B105" s="266">
        <v>900000000</v>
      </c>
      <c r="C105" s="266">
        <v>26651678.980000004</v>
      </c>
      <c r="D105" s="266">
        <v>288544075.15999997</v>
      </c>
      <c r="E105" s="267" t="s">
        <v>9</v>
      </c>
      <c r="F105" s="266">
        <v>611455924.84000003</v>
      </c>
      <c r="G105" s="264"/>
      <c r="H105" s="253"/>
      <c r="I105" s="253"/>
    </row>
    <row r="106" spans="1:9" ht="23.25" x14ac:dyDescent="0.5">
      <c r="A106" s="302" t="s">
        <v>106</v>
      </c>
      <c r="B106" s="273">
        <v>1300000000</v>
      </c>
      <c r="C106" s="273">
        <v>28603708.190000005</v>
      </c>
      <c r="D106" s="273">
        <v>386552889.24000001</v>
      </c>
      <c r="E106" s="261" t="s">
        <v>9</v>
      </c>
      <c r="F106" s="273">
        <v>913447110.75999999</v>
      </c>
      <c r="G106" s="264"/>
      <c r="H106" s="253"/>
      <c r="I106" s="253"/>
    </row>
    <row r="107" spans="1:9" ht="23.25" x14ac:dyDescent="0.5">
      <c r="A107" s="288" t="s">
        <v>107</v>
      </c>
      <c r="B107" s="273">
        <v>80000000000</v>
      </c>
      <c r="C107" s="273">
        <v>9855228240.3100014</v>
      </c>
      <c r="D107" s="273">
        <v>38698693221.610001</v>
      </c>
      <c r="E107" s="261" t="s">
        <v>9</v>
      </c>
      <c r="F107" s="273">
        <v>41301306778.389999</v>
      </c>
      <c r="G107" s="264"/>
      <c r="H107" s="253"/>
      <c r="I107" s="253"/>
    </row>
    <row r="108" spans="1:9" ht="23.25" x14ac:dyDescent="0.5">
      <c r="A108" s="286" t="s">
        <v>108</v>
      </c>
      <c r="B108" s="262"/>
      <c r="C108" s="262"/>
      <c r="D108" s="262"/>
      <c r="E108" s="263"/>
      <c r="F108" s="262"/>
      <c r="G108" s="264"/>
      <c r="H108" s="253"/>
      <c r="I108" s="253"/>
    </row>
    <row r="109" spans="1:9" ht="23.25" x14ac:dyDescent="0.5">
      <c r="A109" s="291" t="s">
        <v>109</v>
      </c>
      <c r="B109" s="271"/>
      <c r="C109" s="271">
        <v>0</v>
      </c>
      <c r="D109" s="271">
        <v>0</v>
      </c>
      <c r="E109" s="267" t="s">
        <v>9</v>
      </c>
      <c r="F109" s="266">
        <v>0</v>
      </c>
      <c r="G109" s="264"/>
      <c r="H109" s="253"/>
      <c r="I109" s="253"/>
    </row>
    <row r="110" spans="1:9" ht="23.25" x14ac:dyDescent="0.5">
      <c r="A110" s="288" t="s">
        <v>110</v>
      </c>
      <c r="B110" s="273">
        <v>0</v>
      </c>
      <c r="C110" s="273">
        <v>0</v>
      </c>
      <c r="D110" s="273">
        <v>0</v>
      </c>
      <c r="E110" s="261" t="s">
        <v>9</v>
      </c>
      <c r="F110" s="273">
        <v>0</v>
      </c>
      <c r="G110" s="264"/>
      <c r="H110" s="253"/>
      <c r="I110" s="253"/>
    </row>
    <row r="111" spans="1:9" ht="23.25" x14ac:dyDescent="0.5">
      <c r="A111" s="288" t="s">
        <v>111</v>
      </c>
      <c r="B111" s="273">
        <v>80000000000</v>
      </c>
      <c r="C111" s="273">
        <v>9855228240.3100014</v>
      </c>
      <c r="D111" s="273">
        <v>38698693221.610001</v>
      </c>
      <c r="E111" s="261" t="s">
        <v>9</v>
      </c>
      <c r="F111" s="273">
        <v>41301306778.389999</v>
      </c>
      <c r="G111" s="264"/>
      <c r="H111" s="253"/>
      <c r="I111" s="253"/>
    </row>
    <row r="112" spans="1:9" ht="23.25" x14ac:dyDescent="0.5">
      <c r="A112" s="257"/>
      <c r="B112" s="257"/>
      <c r="C112" s="257"/>
      <c r="D112" s="254"/>
      <c r="E112" s="257"/>
      <c r="F112" s="257"/>
      <c r="G112" s="253"/>
      <c r="H112" s="253"/>
      <c r="I112" s="253"/>
    </row>
    <row r="113" spans="1:1" ht="23.25" x14ac:dyDescent="0.5">
      <c r="A113" s="53" t="s">
        <v>112</v>
      </c>
    </row>
  </sheetData>
  <mergeCells count="9">
    <mergeCell ref="H2:K2"/>
    <mergeCell ref="H3:K3"/>
    <mergeCell ref="A42:F42"/>
    <mergeCell ref="A87:F87"/>
    <mergeCell ref="A41:F41"/>
    <mergeCell ref="A86:F86"/>
    <mergeCell ref="A1:F1"/>
    <mergeCell ref="A2:F2"/>
    <mergeCell ref="A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topLeftCell="A109" workbookViewId="0">
      <selection activeCell="A113" sqref="A113"/>
    </sheetView>
  </sheetViews>
  <sheetFormatPr defaultRowHeight="14.25" x14ac:dyDescent="0.2"/>
  <cols>
    <col min="1" max="1" width="40.62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5.125" bestFit="1" customWidth="1"/>
    <col min="8" max="8" width="7.125" bestFit="1" customWidth="1"/>
    <col min="9" max="9" width="13.5" bestFit="1" customWidth="1"/>
    <col min="10" max="10" width="10.75" bestFit="1" customWidth="1"/>
    <col min="11" max="11" width="11.625" bestFit="1" customWidth="1"/>
  </cols>
  <sheetData>
    <row r="1" spans="1:12" ht="23.25" x14ac:dyDescent="0.5">
      <c r="A1" s="51" t="s">
        <v>0</v>
      </c>
      <c r="B1" s="51"/>
      <c r="C1" s="51"/>
      <c r="D1" s="51"/>
      <c r="E1" s="51"/>
      <c r="F1" s="51"/>
      <c r="G1" s="303"/>
      <c r="H1" s="303"/>
      <c r="I1" s="303"/>
      <c r="J1" s="303"/>
      <c r="K1" s="303"/>
      <c r="L1" s="303"/>
    </row>
    <row r="2" spans="1:12" ht="23.25" x14ac:dyDescent="0.5">
      <c r="A2" s="52">
        <v>43556</v>
      </c>
      <c r="B2" s="51"/>
      <c r="C2" s="51"/>
      <c r="D2" s="51"/>
      <c r="E2" s="51"/>
      <c r="F2" s="51"/>
      <c r="G2" s="303"/>
      <c r="H2" s="51" t="s">
        <v>1</v>
      </c>
      <c r="I2" s="51"/>
      <c r="J2" s="51"/>
      <c r="K2" s="51"/>
      <c r="L2" s="303"/>
    </row>
    <row r="3" spans="1:12" ht="23.25" x14ac:dyDescent="0.5">
      <c r="A3" s="51"/>
      <c r="B3" s="51"/>
      <c r="C3" s="51"/>
      <c r="D3" s="51"/>
      <c r="E3" s="51"/>
      <c r="F3" s="51"/>
      <c r="G3" s="303"/>
      <c r="H3" s="52">
        <v>43556</v>
      </c>
      <c r="I3" s="51"/>
      <c r="J3" s="51"/>
      <c r="K3" s="51"/>
      <c r="L3" s="303"/>
    </row>
    <row r="4" spans="1:12" ht="23.25" x14ac:dyDescent="0.5">
      <c r="A4" s="306" t="s">
        <v>2</v>
      </c>
      <c r="B4" s="306" t="s">
        <v>3</v>
      </c>
      <c r="C4" s="306" t="s">
        <v>4</v>
      </c>
      <c r="D4" s="306" t="s">
        <v>5</v>
      </c>
      <c r="E4" s="306" t="s">
        <v>6</v>
      </c>
      <c r="F4" s="306" t="s">
        <v>7</v>
      </c>
      <c r="G4" s="303"/>
      <c r="H4" s="307"/>
      <c r="I4" s="307"/>
      <c r="J4" s="308"/>
      <c r="K4" s="308"/>
      <c r="L4" s="303"/>
    </row>
    <row r="5" spans="1:12" ht="23.25" x14ac:dyDescent="0.5">
      <c r="A5" s="309"/>
      <c r="B5" s="309" t="s">
        <v>8</v>
      </c>
      <c r="C5" s="309"/>
      <c r="D5" s="309"/>
      <c r="E5" s="309" t="s">
        <v>9</v>
      </c>
      <c r="F5" s="309" t="s">
        <v>10</v>
      </c>
      <c r="G5" s="303"/>
      <c r="H5" s="310" t="s">
        <v>11</v>
      </c>
      <c r="I5" s="310" t="s">
        <v>12</v>
      </c>
      <c r="J5" s="344" t="s">
        <v>4</v>
      </c>
      <c r="K5" s="310" t="s">
        <v>5</v>
      </c>
      <c r="L5" s="303"/>
    </row>
    <row r="6" spans="1:12" ht="23.25" x14ac:dyDescent="0.5">
      <c r="A6" s="312" t="s">
        <v>13</v>
      </c>
      <c r="B6" s="312"/>
      <c r="C6" s="312"/>
      <c r="D6" s="312"/>
      <c r="E6" s="313"/>
      <c r="F6" s="312"/>
      <c r="G6" s="314"/>
      <c r="H6" s="306">
        <v>1</v>
      </c>
      <c r="I6" s="312" t="s">
        <v>14</v>
      </c>
      <c r="J6" s="315">
        <v>12770967.309999999</v>
      </c>
      <c r="K6" s="315">
        <v>243439674.05999997</v>
      </c>
      <c r="L6" s="303"/>
    </row>
    <row r="7" spans="1:12" ht="23.25" x14ac:dyDescent="0.5">
      <c r="A7" s="316" t="s">
        <v>15</v>
      </c>
      <c r="B7" s="316"/>
      <c r="C7" s="316"/>
      <c r="D7" s="316"/>
      <c r="E7" s="317"/>
      <c r="F7" s="316"/>
      <c r="G7" s="314"/>
      <c r="H7" s="318">
        <v>2</v>
      </c>
      <c r="I7" s="316" t="s">
        <v>16</v>
      </c>
      <c r="J7" s="319">
        <v>38259000</v>
      </c>
      <c r="K7" s="319">
        <v>69447437.519999996</v>
      </c>
      <c r="L7" s="303"/>
    </row>
    <row r="8" spans="1:12" ht="23.25" x14ac:dyDescent="0.5">
      <c r="A8" s="316" t="s">
        <v>17</v>
      </c>
      <c r="B8" s="316"/>
      <c r="C8" s="316"/>
      <c r="D8" s="316"/>
      <c r="E8" s="317"/>
      <c r="F8" s="316"/>
      <c r="G8" s="314"/>
      <c r="H8" s="318">
        <v>3</v>
      </c>
      <c r="I8" s="316" t="s">
        <v>18</v>
      </c>
      <c r="J8" s="319">
        <v>1145126</v>
      </c>
      <c r="K8" s="319">
        <v>8715115.5</v>
      </c>
      <c r="L8" s="303"/>
    </row>
    <row r="9" spans="1:12" ht="23.25" x14ac:dyDescent="0.5">
      <c r="A9" s="316" t="s">
        <v>19</v>
      </c>
      <c r="B9" s="316">
        <v>139400000</v>
      </c>
      <c r="C9" s="316">
        <v>32406759.349999998</v>
      </c>
      <c r="D9" s="316">
        <v>110972207.74000001</v>
      </c>
      <c r="E9" s="317" t="s">
        <v>9</v>
      </c>
      <c r="F9" s="316">
        <v>28427792.25999999</v>
      </c>
      <c r="G9" s="314"/>
      <c r="H9" s="318">
        <v>4</v>
      </c>
      <c r="I9" s="316" t="s">
        <v>20</v>
      </c>
      <c r="J9" s="319">
        <v>16398830.039999999</v>
      </c>
      <c r="K9" s="319">
        <v>35515771.429999992</v>
      </c>
      <c r="L9" s="303"/>
    </row>
    <row r="10" spans="1:12" ht="23.25" x14ac:dyDescent="0.5">
      <c r="A10" s="316" t="s">
        <v>21</v>
      </c>
      <c r="B10" s="316">
        <v>14500000000</v>
      </c>
      <c r="C10" s="316">
        <v>2416498114.0000005</v>
      </c>
      <c r="D10" s="316">
        <v>7370631641.1199989</v>
      </c>
      <c r="E10" s="317" t="s">
        <v>9</v>
      </c>
      <c r="F10" s="316">
        <v>7129368358.8800011</v>
      </c>
      <c r="G10" s="314"/>
      <c r="H10" s="318"/>
      <c r="I10" s="316"/>
      <c r="J10" s="319"/>
      <c r="K10" s="319"/>
      <c r="L10" s="303"/>
    </row>
    <row r="11" spans="1:12" ht="23.25" x14ac:dyDescent="0.5">
      <c r="A11" s="316" t="s">
        <v>22</v>
      </c>
      <c r="B11" s="316">
        <v>900000000</v>
      </c>
      <c r="C11" s="316">
        <v>165664171.94</v>
      </c>
      <c r="D11" s="316">
        <v>616525286.56999993</v>
      </c>
      <c r="E11" s="317" t="s">
        <v>9</v>
      </c>
      <c r="F11" s="316">
        <v>283474713.43000007</v>
      </c>
      <c r="G11" s="314"/>
      <c r="H11" s="318"/>
      <c r="I11" s="316"/>
      <c r="J11" s="319"/>
      <c r="K11" s="319"/>
      <c r="L11" s="320"/>
    </row>
    <row r="12" spans="1:12" ht="23.25" x14ac:dyDescent="0.5">
      <c r="A12" s="316" t="s">
        <v>23</v>
      </c>
      <c r="B12" s="316">
        <v>600000</v>
      </c>
      <c r="C12" s="316">
        <v>66380</v>
      </c>
      <c r="D12" s="316">
        <v>535948</v>
      </c>
      <c r="E12" s="317" t="s">
        <v>9</v>
      </c>
      <c r="F12" s="316">
        <v>64052</v>
      </c>
      <c r="G12" s="314"/>
      <c r="H12" s="318"/>
      <c r="I12" s="316"/>
      <c r="J12" s="319"/>
      <c r="K12" s="319"/>
      <c r="L12" s="303"/>
    </row>
    <row r="13" spans="1:12" ht="23.25" x14ac:dyDescent="0.5">
      <c r="A13" s="316" t="s">
        <v>24</v>
      </c>
      <c r="B13" s="316">
        <v>240000000</v>
      </c>
      <c r="C13" s="316">
        <v>19122102.259999998</v>
      </c>
      <c r="D13" s="316">
        <v>129173446.22</v>
      </c>
      <c r="E13" s="317" t="s">
        <v>9</v>
      </c>
      <c r="F13" s="316">
        <v>110826553.78</v>
      </c>
      <c r="G13" s="314"/>
      <c r="H13" s="318"/>
      <c r="I13" s="316"/>
      <c r="J13" s="319"/>
      <c r="K13" s="319"/>
      <c r="L13" s="303"/>
    </row>
    <row r="14" spans="1:12" ht="23.25" x14ac:dyDescent="0.5">
      <c r="A14" s="316" t="s">
        <v>25</v>
      </c>
      <c r="B14" s="345">
        <v>60000000</v>
      </c>
      <c r="C14" s="316">
        <v>2614325</v>
      </c>
      <c r="D14" s="316">
        <v>14006189</v>
      </c>
      <c r="E14" s="317" t="s">
        <v>9</v>
      </c>
      <c r="F14" s="316">
        <v>45993811</v>
      </c>
      <c r="G14" s="314"/>
      <c r="H14" s="337"/>
      <c r="I14" s="349"/>
      <c r="J14" s="349"/>
      <c r="K14" s="349"/>
      <c r="L14" s="320"/>
    </row>
    <row r="15" spans="1:12" ht="23.25" x14ac:dyDescent="0.5">
      <c r="A15" s="316" t="s">
        <v>26</v>
      </c>
      <c r="B15" s="323">
        <v>15840000000</v>
      </c>
      <c r="C15" s="323">
        <v>2636371852.5500007</v>
      </c>
      <c r="D15" s="323">
        <v>8241844718.6499987</v>
      </c>
      <c r="E15" s="311" t="s">
        <v>9</v>
      </c>
      <c r="F15" s="323">
        <v>7598155281.3500013</v>
      </c>
      <c r="G15" s="314"/>
      <c r="H15" s="318"/>
      <c r="I15" s="316"/>
      <c r="J15" s="319"/>
      <c r="K15" s="319"/>
      <c r="L15" s="303"/>
    </row>
    <row r="16" spans="1:12" ht="23.25" x14ac:dyDescent="0.5">
      <c r="A16" s="316" t="s">
        <v>27</v>
      </c>
      <c r="B16" s="312"/>
      <c r="C16" s="312"/>
      <c r="D16" s="312"/>
      <c r="E16" s="313"/>
      <c r="F16" s="312"/>
      <c r="G16" s="314"/>
      <c r="H16" s="309"/>
      <c r="I16" s="316"/>
      <c r="J16" s="319"/>
      <c r="K16" s="319"/>
      <c r="L16" s="303"/>
    </row>
    <row r="17" spans="1:12" ht="24" thickBot="1" x14ac:dyDescent="0.55000000000000004">
      <c r="A17" s="316" t="s">
        <v>28</v>
      </c>
      <c r="B17" s="324">
        <v>26200000000</v>
      </c>
      <c r="C17" s="316">
        <v>2520790721.21</v>
      </c>
      <c r="D17" s="316">
        <v>14745946255.25</v>
      </c>
      <c r="E17" s="317" t="s">
        <v>9</v>
      </c>
      <c r="F17" s="316">
        <v>11454053744.75</v>
      </c>
      <c r="G17" s="314"/>
      <c r="H17" s="325"/>
      <c r="I17" s="326" t="s">
        <v>29</v>
      </c>
      <c r="J17" s="327">
        <v>68573923.349999994</v>
      </c>
      <c r="K17" s="327">
        <v>357117998.50999999</v>
      </c>
      <c r="L17" s="303"/>
    </row>
    <row r="18" spans="1:12" ht="24" thickTop="1" x14ac:dyDescent="0.5">
      <c r="A18" s="316" t="s">
        <v>30</v>
      </c>
      <c r="B18" s="324">
        <v>13000000000</v>
      </c>
      <c r="C18" s="316">
        <v>0</v>
      </c>
      <c r="D18" s="316">
        <v>7983689160.1100006</v>
      </c>
      <c r="E18" s="328" t="s">
        <v>9</v>
      </c>
      <c r="F18" s="316">
        <v>5016310839.8899994</v>
      </c>
      <c r="G18" s="314"/>
      <c r="H18" s="303"/>
      <c r="I18" s="303"/>
      <c r="J18" s="303"/>
      <c r="K18" s="303"/>
      <c r="L18" s="303"/>
    </row>
    <row r="19" spans="1:12" ht="23.25" x14ac:dyDescent="0.5">
      <c r="A19" s="316" t="s">
        <v>31</v>
      </c>
      <c r="B19" s="324">
        <v>0</v>
      </c>
      <c r="C19" s="316">
        <v>0</v>
      </c>
      <c r="D19" s="316">
        <v>0</v>
      </c>
      <c r="E19" s="317" t="s">
        <v>9</v>
      </c>
      <c r="F19" s="316">
        <v>0</v>
      </c>
      <c r="G19" s="314"/>
      <c r="H19" s="320"/>
      <c r="I19" s="320"/>
      <c r="J19" s="305"/>
      <c r="K19" s="314"/>
      <c r="L19" s="320"/>
    </row>
    <row r="20" spans="1:12" ht="23.25" x14ac:dyDescent="0.5">
      <c r="A20" s="316" t="s">
        <v>32</v>
      </c>
      <c r="B20" s="324">
        <v>4200000000</v>
      </c>
      <c r="C20" s="316">
        <v>402082574.95999998</v>
      </c>
      <c r="D20" s="316">
        <v>2466376571.4400001</v>
      </c>
      <c r="E20" s="317" t="s">
        <v>9</v>
      </c>
      <c r="F20" s="316">
        <v>1733623428.5599999</v>
      </c>
      <c r="G20" s="314"/>
      <c r="H20" s="307"/>
      <c r="I20" s="303"/>
      <c r="J20" s="303"/>
      <c r="K20" s="303"/>
      <c r="L20" s="343"/>
    </row>
    <row r="21" spans="1:12" ht="23.25" x14ac:dyDescent="0.5">
      <c r="A21" s="316" t="s">
        <v>33</v>
      </c>
      <c r="B21" s="329">
        <v>12900000000</v>
      </c>
      <c r="C21" s="316">
        <v>1044458714</v>
      </c>
      <c r="D21" s="330">
        <v>8477038340</v>
      </c>
      <c r="E21" s="317" t="s">
        <v>9</v>
      </c>
      <c r="F21" s="331">
        <v>4422961660</v>
      </c>
      <c r="G21" s="314"/>
      <c r="H21" s="307"/>
      <c r="I21" s="303"/>
      <c r="J21" s="303"/>
      <c r="K21" s="303"/>
      <c r="L21" s="343"/>
    </row>
    <row r="22" spans="1:12" ht="23.25" x14ac:dyDescent="0.5">
      <c r="A22" s="337" t="s">
        <v>34</v>
      </c>
      <c r="B22" s="329"/>
      <c r="C22" s="316"/>
      <c r="D22" s="330"/>
      <c r="E22" s="317"/>
      <c r="F22" s="331"/>
      <c r="G22" s="314"/>
      <c r="H22" s="307"/>
      <c r="I22" s="303"/>
      <c r="J22" s="303"/>
      <c r="K22" s="303"/>
      <c r="L22" s="343"/>
    </row>
    <row r="23" spans="1:12" ht="23.25" x14ac:dyDescent="0.5">
      <c r="A23" s="316" t="s">
        <v>35</v>
      </c>
      <c r="B23" s="324">
        <v>3570000000</v>
      </c>
      <c r="C23" s="316">
        <v>149507528.03</v>
      </c>
      <c r="D23" s="316">
        <v>2096436772.6300001</v>
      </c>
      <c r="E23" s="317" t="s">
        <v>9</v>
      </c>
      <c r="F23" s="316">
        <v>1473563227.3699999</v>
      </c>
      <c r="G23" s="314"/>
      <c r="H23" s="303"/>
      <c r="I23" s="303"/>
      <c r="J23" s="303"/>
      <c r="K23" s="303"/>
      <c r="L23" s="343"/>
    </row>
    <row r="24" spans="1:12" ht="23.25" x14ac:dyDescent="0.5">
      <c r="A24" s="316" t="s">
        <v>36</v>
      </c>
      <c r="B24" s="316">
        <v>4600000</v>
      </c>
      <c r="C24" s="316">
        <v>0</v>
      </c>
      <c r="D24" s="316">
        <v>1532648.5</v>
      </c>
      <c r="E24" s="317" t="s">
        <v>9</v>
      </c>
      <c r="F24" s="316">
        <v>3067351.5</v>
      </c>
      <c r="G24" s="346"/>
      <c r="H24" s="347"/>
      <c r="I24" s="347"/>
      <c r="J24" s="347"/>
      <c r="K24" s="347"/>
      <c r="L24" s="348"/>
    </row>
    <row r="25" spans="1:12" ht="23.25" x14ac:dyDescent="0.5">
      <c r="A25" s="316" t="s">
        <v>37</v>
      </c>
      <c r="B25" s="316">
        <v>400000</v>
      </c>
      <c r="C25" s="316">
        <v>11680</v>
      </c>
      <c r="D25" s="316">
        <v>118350</v>
      </c>
      <c r="E25" s="317" t="s">
        <v>9</v>
      </c>
      <c r="F25" s="316">
        <v>281650</v>
      </c>
      <c r="G25" s="314"/>
      <c r="H25" s="303"/>
      <c r="I25" s="303"/>
      <c r="J25" s="303"/>
      <c r="K25" s="303"/>
      <c r="L25" s="303"/>
    </row>
    <row r="26" spans="1:12" ht="23.25" x14ac:dyDescent="0.5">
      <c r="A26" s="316" t="s">
        <v>38</v>
      </c>
      <c r="B26" s="316">
        <v>125000000</v>
      </c>
      <c r="C26" s="316">
        <v>10696750</v>
      </c>
      <c r="D26" s="316">
        <v>84338350</v>
      </c>
      <c r="E26" s="317" t="s">
        <v>9</v>
      </c>
      <c r="F26" s="316">
        <v>40661650</v>
      </c>
      <c r="G26" s="314"/>
      <c r="H26" s="303"/>
      <c r="I26" s="303"/>
      <c r="J26" s="303"/>
      <c r="K26" s="303"/>
      <c r="L26" s="303"/>
    </row>
    <row r="27" spans="1:12" ht="23.25" x14ac:dyDescent="0.5">
      <c r="A27" s="316" t="s">
        <v>39</v>
      </c>
      <c r="B27" s="332">
        <v>60000000000</v>
      </c>
      <c r="C27" s="332">
        <v>4127547968.2000003</v>
      </c>
      <c r="D27" s="332">
        <v>35855476447.93</v>
      </c>
      <c r="E27" s="311" t="s">
        <v>9</v>
      </c>
      <c r="F27" s="323">
        <v>24144523552.07</v>
      </c>
      <c r="G27" s="314"/>
      <c r="H27" s="320"/>
      <c r="I27" s="320"/>
      <c r="J27" s="320"/>
      <c r="K27" s="320"/>
      <c r="L27" s="303"/>
    </row>
    <row r="28" spans="1:12" ht="23.25" x14ac:dyDescent="0.5">
      <c r="A28" s="322" t="s">
        <v>40</v>
      </c>
      <c r="B28" s="321">
        <v>75840000000</v>
      </c>
      <c r="C28" s="321">
        <v>6763919820.750001</v>
      </c>
      <c r="D28" s="321">
        <v>44097321166.580002</v>
      </c>
      <c r="E28" s="333" t="s">
        <v>9</v>
      </c>
      <c r="F28" s="321">
        <v>31742678833.419998</v>
      </c>
      <c r="G28" s="314"/>
      <c r="H28" s="303"/>
      <c r="I28" s="303"/>
      <c r="J28" s="303"/>
      <c r="K28" s="303"/>
      <c r="L28" s="303"/>
    </row>
    <row r="29" spans="1:12" ht="23.25" x14ac:dyDescent="0.5">
      <c r="A29" s="316" t="s">
        <v>41</v>
      </c>
      <c r="B29" s="312"/>
      <c r="C29" s="312"/>
      <c r="D29" s="312"/>
      <c r="E29" s="313"/>
      <c r="F29" s="312"/>
      <c r="G29" s="314"/>
      <c r="H29" s="303"/>
      <c r="I29" s="303"/>
      <c r="J29" s="303"/>
      <c r="K29" s="303"/>
      <c r="L29" s="303"/>
    </row>
    <row r="30" spans="1:12" ht="23.25" x14ac:dyDescent="0.5">
      <c r="A30" s="316" t="s">
        <v>42</v>
      </c>
      <c r="B30" s="316"/>
      <c r="C30" s="316"/>
      <c r="D30" s="316"/>
      <c r="E30" s="317"/>
      <c r="F30" s="316"/>
      <c r="G30" s="314"/>
      <c r="H30" s="303"/>
      <c r="I30" s="303"/>
      <c r="J30" s="303"/>
      <c r="K30" s="303"/>
      <c r="L30" s="303"/>
    </row>
    <row r="31" spans="1:12" ht="23.25" x14ac:dyDescent="0.5">
      <c r="A31" s="316" t="s">
        <v>43</v>
      </c>
      <c r="B31" s="316">
        <v>1374000000</v>
      </c>
      <c r="C31" s="316">
        <v>49827576</v>
      </c>
      <c r="D31" s="316">
        <v>339229988.53999996</v>
      </c>
      <c r="E31" s="317" t="s">
        <v>9</v>
      </c>
      <c r="F31" s="316">
        <v>1034770011.46</v>
      </c>
      <c r="G31" s="314"/>
      <c r="H31" s="303"/>
      <c r="I31" s="303"/>
      <c r="J31" s="303"/>
      <c r="K31" s="303"/>
      <c r="L31" s="303"/>
    </row>
    <row r="32" spans="1:12" ht="23.25" x14ac:dyDescent="0.5">
      <c r="A32" s="316" t="s">
        <v>44</v>
      </c>
      <c r="B32" s="316">
        <v>37500000</v>
      </c>
      <c r="C32" s="316">
        <v>3344290</v>
      </c>
      <c r="D32" s="316">
        <v>22309090</v>
      </c>
      <c r="E32" s="317" t="s">
        <v>9</v>
      </c>
      <c r="F32" s="316">
        <v>15190910</v>
      </c>
      <c r="G32" s="314"/>
      <c r="H32" s="303"/>
      <c r="I32" s="303"/>
      <c r="J32" s="303"/>
      <c r="K32" s="303"/>
      <c r="L32" s="303"/>
    </row>
    <row r="33" spans="1:11" ht="23.25" x14ac:dyDescent="0.5">
      <c r="A33" s="316" t="s">
        <v>45</v>
      </c>
      <c r="B33" s="316">
        <v>64000000</v>
      </c>
      <c r="C33" s="316">
        <v>2331600.46</v>
      </c>
      <c r="D33" s="316">
        <v>28461298.850000001</v>
      </c>
      <c r="E33" s="317" t="s">
        <v>9</v>
      </c>
      <c r="F33" s="316">
        <v>35538701.149999999</v>
      </c>
      <c r="G33" s="314"/>
      <c r="H33" s="305"/>
      <c r="I33" s="305"/>
      <c r="J33" s="305"/>
      <c r="K33" s="305"/>
    </row>
    <row r="34" spans="1:11" ht="23.25" x14ac:dyDescent="0.5">
      <c r="A34" s="316" t="s">
        <v>46</v>
      </c>
      <c r="B34" s="316">
        <v>52000000</v>
      </c>
      <c r="C34" s="316">
        <v>4907589.6900000004</v>
      </c>
      <c r="D34" s="316">
        <v>35688099.940000005</v>
      </c>
      <c r="E34" s="317" t="s">
        <v>9</v>
      </c>
      <c r="F34" s="316">
        <v>16311900.059999995</v>
      </c>
      <c r="G34" s="314"/>
      <c r="H34" s="303"/>
      <c r="I34" s="303"/>
      <c r="J34" s="303"/>
      <c r="K34" s="303"/>
    </row>
    <row r="35" spans="1:11" ht="23.25" x14ac:dyDescent="0.5">
      <c r="A35" s="316" t="s">
        <v>47</v>
      </c>
      <c r="B35" s="316">
        <v>10000</v>
      </c>
      <c r="C35" s="316">
        <v>0</v>
      </c>
      <c r="D35" s="316">
        <v>2200</v>
      </c>
      <c r="E35" s="317" t="s">
        <v>9</v>
      </c>
      <c r="F35" s="316">
        <v>7800</v>
      </c>
      <c r="G35" s="314"/>
      <c r="H35" s="303"/>
      <c r="I35" s="303"/>
      <c r="J35" s="303"/>
      <c r="K35" s="303"/>
    </row>
    <row r="36" spans="1:11" ht="23.25" x14ac:dyDescent="0.5">
      <c r="A36" s="316" t="s">
        <v>48</v>
      </c>
      <c r="B36" s="316">
        <v>79000000</v>
      </c>
      <c r="C36" s="316">
        <v>5746270</v>
      </c>
      <c r="D36" s="316">
        <v>44765530</v>
      </c>
      <c r="E36" s="317" t="s">
        <v>9</v>
      </c>
      <c r="F36" s="316">
        <v>34234470</v>
      </c>
      <c r="G36" s="314"/>
      <c r="H36" s="305"/>
      <c r="I36" s="305"/>
      <c r="J36" s="305"/>
      <c r="K36" s="305"/>
    </row>
    <row r="37" spans="1:11" ht="23.25" x14ac:dyDescent="0.5">
      <c r="A37" s="316" t="s">
        <v>49</v>
      </c>
      <c r="B37" s="334">
        <v>900000</v>
      </c>
      <c r="C37" s="316">
        <v>60480</v>
      </c>
      <c r="D37" s="316">
        <v>479310</v>
      </c>
      <c r="E37" s="317" t="s">
        <v>9</v>
      </c>
      <c r="F37" s="316">
        <v>420690</v>
      </c>
      <c r="G37" s="314"/>
      <c r="H37" s="303"/>
      <c r="I37" s="303"/>
      <c r="J37" s="303"/>
      <c r="K37" s="303"/>
    </row>
    <row r="38" spans="1:11" ht="23.25" x14ac:dyDescent="0.5">
      <c r="A38" s="316" t="s">
        <v>50</v>
      </c>
      <c r="B38" s="334">
        <v>9500000</v>
      </c>
      <c r="C38" s="316">
        <v>916495</v>
      </c>
      <c r="D38" s="316">
        <v>6241675</v>
      </c>
      <c r="E38" s="317" t="s">
        <v>9</v>
      </c>
      <c r="F38" s="316">
        <v>3258325</v>
      </c>
      <c r="G38" s="314"/>
      <c r="H38" s="303"/>
      <c r="I38" s="303"/>
      <c r="J38" s="303"/>
      <c r="K38" s="303"/>
    </row>
    <row r="39" spans="1:11" ht="23.25" x14ac:dyDescent="0.5">
      <c r="A39" s="330"/>
      <c r="B39" s="334"/>
      <c r="C39" s="330"/>
      <c r="D39" s="330"/>
      <c r="E39" s="335"/>
      <c r="F39" s="330"/>
      <c r="G39" s="314"/>
      <c r="H39" s="303"/>
      <c r="I39" s="303"/>
      <c r="J39" s="303"/>
      <c r="K39" s="303"/>
    </row>
    <row r="40" spans="1:11" ht="23.25" x14ac:dyDescent="0.5">
      <c r="A40" s="330"/>
      <c r="B40" s="334"/>
      <c r="C40" s="330"/>
      <c r="D40" s="330"/>
      <c r="E40" s="335"/>
      <c r="F40" s="330"/>
      <c r="G40" s="314"/>
      <c r="H40" s="303"/>
      <c r="I40" s="303"/>
      <c r="J40" s="303"/>
      <c r="K40" s="303"/>
    </row>
    <row r="41" spans="1:11" ht="23.25" x14ac:dyDescent="0.5">
      <c r="A41" s="51" t="s">
        <v>51</v>
      </c>
      <c r="B41" s="51"/>
      <c r="C41" s="51"/>
      <c r="D41" s="51"/>
      <c r="E41" s="51"/>
      <c r="F41" s="51"/>
      <c r="G41" s="314"/>
      <c r="H41" s="303"/>
      <c r="I41" s="303"/>
      <c r="J41" s="303"/>
      <c r="K41" s="303"/>
    </row>
    <row r="42" spans="1:11" ht="23.25" x14ac:dyDescent="0.5">
      <c r="A42" s="51"/>
      <c r="B42" s="51"/>
      <c r="C42" s="51"/>
      <c r="D42" s="51"/>
      <c r="E42" s="51"/>
      <c r="F42" s="51"/>
      <c r="G42" s="314"/>
      <c r="H42" s="303"/>
      <c r="I42" s="303"/>
      <c r="J42" s="303"/>
      <c r="K42" s="303"/>
    </row>
    <row r="43" spans="1:11" ht="23.25" x14ac:dyDescent="0.5">
      <c r="A43" s="306" t="s">
        <v>2</v>
      </c>
      <c r="B43" s="306" t="s">
        <v>3</v>
      </c>
      <c r="C43" s="306" t="s">
        <v>4</v>
      </c>
      <c r="D43" s="306" t="s">
        <v>5</v>
      </c>
      <c r="E43" s="306" t="s">
        <v>6</v>
      </c>
      <c r="F43" s="306" t="s">
        <v>7</v>
      </c>
      <c r="G43" s="314"/>
      <c r="H43" s="303"/>
      <c r="I43" s="303"/>
      <c r="J43" s="303"/>
      <c r="K43" s="303"/>
    </row>
    <row r="44" spans="1:11" ht="23.25" x14ac:dyDescent="0.5">
      <c r="A44" s="309"/>
      <c r="B44" s="309" t="s">
        <v>8</v>
      </c>
      <c r="C44" s="309"/>
      <c r="D44" s="309"/>
      <c r="E44" s="309" t="s">
        <v>9</v>
      </c>
      <c r="F44" s="309" t="s">
        <v>52</v>
      </c>
      <c r="G44" s="314"/>
      <c r="H44" s="320"/>
      <c r="I44" s="320"/>
      <c r="J44" s="320"/>
      <c r="K44" s="320"/>
    </row>
    <row r="45" spans="1:11" ht="23.25" x14ac:dyDescent="0.5">
      <c r="A45" s="312"/>
      <c r="B45" s="312"/>
      <c r="C45" s="312"/>
      <c r="D45" s="312"/>
      <c r="E45" s="313"/>
      <c r="F45" s="312"/>
      <c r="G45" s="314"/>
      <c r="H45" s="305"/>
      <c r="I45" s="305"/>
      <c r="J45" s="305"/>
      <c r="K45" s="305"/>
    </row>
    <row r="46" spans="1:11" ht="23.25" x14ac:dyDescent="0.5">
      <c r="A46" s="316" t="s">
        <v>53</v>
      </c>
      <c r="B46" s="316">
        <v>80000</v>
      </c>
      <c r="C46" s="316">
        <v>0</v>
      </c>
      <c r="D46" s="316">
        <v>24000</v>
      </c>
      <c r="E46" s="317" t="s">
        <v>9</v>
      </c>
      <c r="F46" s="316">
        <v>56000</v>
      </c>
      <c r="G46" s="314"/>
      <c r="H46" s="305"/>
      <c r="I46" s="305"/>
      <c r="J46" s="305"/>
      <c r="K46" s="305"/>
    </row>
    <row r="47" spans="1:11" ht="23.25" x14ac:dyDescent="0.5">
      <c r="A47" s="316" t="s">
        <v>54</v>
      </c>
      <c r="B47" s="316">
        <v>10000</v>
      </c>
      <c r="C47" s="316">
        <v>0</v>
      </c>
      <c r="D47" s="316">
        <v>8375</v>
      </c>
      <c r="E47" s="317" t="s">
        <v>9</v>
      </c>
      <c r="F47" s="316">
        <v>1625</v>
      </c>
      <c r="G47" s="314"/>
      <c r="H47" s="305"/>
      <c r="I47" s="305"/>
      <c r="J47" s="305"/>
      <c r="K47" s="305"/>
    </row>
    <row r="48" spans="1:11" ht="23.25" x14ac:dyDescent="0.5">
      <c r="A48" s="316" t="s">
        <v>55</v>
      </c>
      <c r="B48" s="323">
        <v>1617000000</v>
      </c>
      <c r="C48" s="323">
        <v>67134301.150000006</v>
      </c>
      <c r="D48" s="323">
        <v>477209567.32999998</v>
      </c>
      <c r="E48" s="311" t="s">
        <v>9</v>
      </c>
      <c r="F48" s="323">
        <v>1139790432.6700001</v>
      </c>
      <c r="G48" s="314"/>
      <c r="H48" s="305"/>
      <c r="I48" s="305"/>
      <c r="J48" s="305"/>
      <c r="K48" s="305"/>
    </row>
    <row r="49" spans="1:11" ht="23.25" x14ac:dyDescent="0.5">
      <c r="A49" s="316" t="s">
        <v>56</v>
      </c>
      <c r="B49" s="316"/>
      <c r="C49" s="316"/>
      <c r="D49" s="316"/>
      <c r="E49" s="317"/>
      <c r="F49" s="316"/>
      <c r="G49" s="314"/>
      <c r="H49" s="305"/>
      <c r="I49" s="305"/>
      <c r="J49" s="305"/>
      <c r="K49" s="305"/>
    </row>
    <row r="50" spans="1:11" ht="23.25" x14ac:dyDescent="0.5">
      <c r="A50" s="316" t="s">
        <v>113</v>
      </c>
      <c r="B50" s="316">
        <v>113000000</v>
      </c>
      <c r="C50" s="316">
        <v>5333064.9000000004</v>
      </c>
      <c r="D50" s="316">
        <v>72411472.700000003</v>
      </c>
      <c r="E50" s="317" t="s">
        <v>9</v>
      </c>
      <c r="F50" s="316">
        <v>40588527.299999997</v>
      </c>
      <c r="G50" s="314"/>
      <c r="H50" s="303"/>
      <c r="I50" s="303"/>
      <c r="J50" s="303"/>
      <c r="K50" s="303"/>
    </row>
    <row r="51" spans="1:11" ht="23.25" x14ac:dyDescent="0.5">
      <c r="A51" s="316" t="s">
        <v>58</v>
      </c>
      <c r="B51" s="316"/>
      <c r="C51" s="316"/>
      <c r="D51" s="316"/>
      <c r="E51" s="317"/>
      <c r="F51" s="316"/>
      <c r="G51" s="314"/>
      <c r="H51" s="303"/>
      <c r="I51" s="303"/>
      <c r="J51" s="303"/>
      <c r="K51" s="303"/>
    </row>
    <row r="52" spans="1:11" ht="23.25" x14ac:dyDescent="0.5">
      <c r="A52" s="316" t="s">
        <v>59</v>
      </c>
      <c r="B52" s="316">
        <v>15000000</v>
      </c>
      <c r="C52" s="316">
        <v>843555</v>
      </c>
      <c r="D52" s="316">
        <v>8717082</v>
      </c>
      <c r="E52" s="317" t="s">
        <v>9</v>
      </c>
      <c r="F52" s="316">
        <v>6282918</v>
      </c>
      <c r="G52" s="314"/>
      <c r="H52" s="303"/>
      <c r="I52" s="303"/>
      <c r="J52" s="303"/>
      <c r="K52" s="303"/>
    </row>
    <row r="53" spans="1:11" ht="23.25" x14ac:dyDescent="0.5">
      <c r="A53" s="316" t="s">
        <v>60</v>
      </c>
      <c r="B53" s="316"/>
      <c r="C53" s="316"/>
      <c r="D53" s="316"/>
      <c r="E53" s="317"/>
      <c r="F53" s="316"/>
      <c r="G53" s="314"/>
      <c r="H53" s="303"/>
      <c r="I53" s="303"/>
      <c r="J53" s="303"/>
      <c r="K53" s="303"/>
    </row>
    <row r="54" spans="1:11" ht="23.25" x14ac:dyDescent="0.5">
      <c r="A54" s="316" t="s">
        <v>61</v>
      </c>
      <c r="B54" s="316">
        <v>200000</v>
      </c>
      <c r="C54" s="316">
        <v>18225</v>
      </c>
      <c r="D54" s="316">
        <v>154515</v>
      </c>
      <c r="E54" s="317" t="s">
        <v>9</v>
      </c>
      <c r="F54" s="316">
        <v>45485</v>
      </c>
      <c r="G54" s="314"/>
      <c r="H54" s="303"/>
      <c r="I54" s="303"/>
      <c r="J54" s="303"/>
      <c r="K54" s="303"/>
    </row>
    <row r="55" spans="1:11" ht="23.25" x14ac:dyDescent="0.5">
      <c r="A55" s="316" t="s">
        <v>62</v>
      </c>
      <c r="B55" s="316">
        <v>800000</v>
      </c>
      <c r="C55" s="316">
        <v>60000</v>
      </c>
      <c r="D55" s="316">
        <v>592000</v>
      </c>
      <c r="E55" s="317" t="s">
        <v>9</v>
      </c>
      <c r="F55" s="316">
        <v>208000</v>
      </c>
      <c r="G55" s="314"/>
      <c r="H55" s="303"/>
      <c r="I55" s="303"/>
      <c r="J55" s="303"/>
      <c r="K55" s="303"/>
    </row>
    <row r="56" spans="1:11" ht="23.25" x14ac:dyDescent="0.5">
      <c r="A56" s="316" t="s">
        <v>63</v>
      </c>
      <c r="B56" s="316">
        <v>300000</v>
      </c>
      <c r="C56" s="316">
        <v>1500</v>
      </c>
      <c r="D56" s="316">
        <v>189000</v>
      </c>
      <c r="E56" s="317" t="s">
        <v>9</v>
      </c>
      <c r="F56" s="316">
        <v>111000</v>
      </c>
      <c r="G56" s="314"/>
      <c r="H56" s="303"/>
      <c r="I56" s="303"/>
      <c r="J56" s="303"/>
      <c r="K56" s="303"/>
    </row>
    <row r="57" spans="1:11" ht="23.25" x14ac:dyDescent="0.5">
      <c r="A57" s="316" t="s">
        <v>64</v>
      </c>
      <c r="B57" s="316">
        <v>500000</v>
      </c>
      <c r="C57" s="316">
        <v>19970</v>
      </c>
      <c r="D57" s="316">
        <v>284705</v>
      </c>
      <c r="E57" s="317" t="s">
        <v>9</v>
      </c>
      <c r="F57" s="316">
        <v>215295</v>
      </c>
      <c r="G57" s="314"/>
      <c r="H57" s="303"/>
      <c r="I57" s="303"/>
      <c r="J57" s="303"/>
      <c r="K57" s="303"/>
    </row>
    <row r="58" spans="1:11" ht="23.25" x14ac:dyDescent="0.5">
      <c r="A58" s="316" t="s">
        <v>65</v>
      </c>
      <c r="B58" s="316">
        <v>7200000</v>
      </c>
      <c r="C58" s="316">
        <v>449477</v>
      </c>
      <c r="D58" s="316">
        <v>4778865</v>
      </c>
      <c r="E58" s="317" t="s">
        <v>9</v>
      </c>
      <c r="F58" s="316">
        <v>2421135</v>
      </c>
      <c r="G58" s="314"/>
      <c r="H58" s="303"/>
      <c r="I58" s="303"/>
      <c r="J58" s="303"/>
      <c r="K58" s="303"/>
    </row>
    <row r="59" spans="1:11" ht="23.25" x14ac:dyDescent="0.5">
      <c r="A59" s="316" t="s">
        <v>66</v>
      </c>
      <c r="B59" s="316"/>
      <c r="C59" s="316"/>
      <c r="D59" s="316"/>
      <c r="E59" s="317"/>
      <c r="F59" s="316"/>
      <c r="G59" s="314"/>
      <c r="H59" s="303"/>
      <c r="I59" s="303"/>
      <c r="J59" s="303"/>
      <c r="K59" s="303"/>
    </row>
    <row r="60" spans="1:11" ht="23.25" x14ac:dyDescent="0.5">
      <c r="A60" s="316" t="s">
        <v>67</v>
      </c>
      <c r="B60" s="323">
        <v>137000000</v>
      </c>
      <c r="C60" s="323">
        <v>6725791.9000000004</v>
      </c>
      <c r="D60" s="323">
        <v>87127639.700000003</v>
      </c>
      <c r="E60" s="311" t="s">
        <v>9</v>
      </c>
      <c r="F60" s="323">
        <v>49872360.299999997</v>
      </c>
      <c r="G60" s="314"/>
      <c r="H60" s="303"/>
      <c r="I60" s="303"/>
      <c r="J60" s="303"/>
      <c r="K60" s="303"/>
    </row>
    <row r="61" spans="1:11" ht="23.25" x14ac:dyDescent="0.5">
      <c r="A61" s="316" t="s">
        <v>68</v>
      </c>
      <c r="B61" s="316"/>
      <c r="C61" s="316"/>
      <c r="D61" s="316"/>
      <c r="E61" s="317"/>
      <c r="F61" s="316"/>
      <c r="G61" s="314"/>
      <c r="H61" s="303"/>
      <c r="I61" s="303"/>
      <c r="J61" s="303"/>
      <c r="K61" s="303"/>
    </row>
    <row r="62" spans="1:11" ht="23.25" x14ac:dyDescent="0.5">
      <c r="A62" s="316" t="s">
        <v>69</v>
      </c>
      <c r="B62" s="316">
        <v>85000000</v>
      </c>
      <c r="C62" s="316">
        <v>7198663</v>
      </c>
      <c r="D62" s="316">
        <v>54876091.549999997</v>
      </c>
      <c r="E62" s="317" t="s">
        <v>9</v>
      </c>
      <c r="F62" s="316">
        <v>30123908.450000003</v>
      </c>
      <c r="G62" s="314"/>
      <c r="H62" s="303"/>
      <c r="I62" s="303"/>
      <c r="J62" s="303"/>
      <c r="K62" s="303"/>
    </row>
    <row r="63" spans="1:11" ht="23.25" x14ac:dyDescent="0.5">
      <c r="A63" s="316" t="s">
        <v>70</v>
      </c>
      <c r="B63" s="323">
        <v>85000000</v>
      </c>
      <c r="C63" s="323">
        <v>7198663</v>
      </c>
      <c r="D63" s="323">
        <v>54876091.549999997</v>
      </c>
      <c r="E63" s="311" t="s">
        <v>9</v>
      </c>
      <c r="F63" s="323">
        <v>30123908.450000003</v>
      </c>
      <c r="G63" s="314"/>
      <c r="H63" s="303"/>
      <c r="I63" s="303"/>
      <c r="J63" s="303"/>
      <c r="K63" s="303"/>
    </row>
    <row r="64" spans="1:11" ht="23.25" x14ac:dyDescent="0.5">
      <c r="A64" s="316" t="s">
        <v>71</v>
      </c>
      <c r="B64" s="316"/>
      <c r="C64" s="316"/>
      <c r="D64" s="316"/>
      <c r="E64" s="317"/>
      <c r="F64" s="316"/>
      <c r="G64" s="314"/>
      <c r="H64" s="320"/>
      <c r="I64" s="320"/>
      <c r="J64" s="320"/>
      <c r="K64" s="320"/>
    </row>
    <row r="65" spans="1:11" ht="23.25" x14ac:dyDescent="0.5">
      <c r="A65" s="316" t="s">
        <v>72</v>
      </c>
      <c r="B65" s="316">
        <v>0</v>
      </c>
      <c r="C65" s="316">
        <v>0</v>
      </c>
      <c r="D65" s="316">
        <v>0</v>
      </c>
      <c r="E65" s="317" t="s">
        <v>9</v>
      </c>
      <c r="F65" s="316">
        <v>0</v>
      </c>
      <c r="G65" s="314"/>
      <c r="H65" s="305"/>
      <c r="I65" s="305"/>
      <c r="J65" s="305"/>
      <c r="K65" s="305"/>
    </row>
    <row r="66" spans="1:11" ht="23.25" x14ac:dyDescent="0.5">
      <c r="A66" s="316" t="s">
        <v>73</v>
      </c>
      <c r="B66" s="316">
        <v>10000000</v>
      </c>
      <c r="C66" s="316">
        <v>884900</v>
      </c>
      <c r="D66" s="316">
        <v>7012657</v>
      </c>
      <c r="E66" s="317" t="s">
        <v>9</v>
      </c>
      <c r="F66" s="316">
        <v>2987343</v>
      </c>
      <c r="G66" s="314"/>
      <c r="H66" s="303"/>
      <c r="I66" s="303"/>
      <c r="J66" s="303"/>
      <c r="K66" s="303"/>
    </row>
    <row r="67" spans="1:11" ht="23.25" x14ac:dyDescent="0.5">
      <c r="A67" s="316" t="s">
        <v>74</v>
      </c>
      <c r="B67" s="316">
        <v>500000</v>
      </c>
      <c r="C67" s="316">
        <v>14850</v>
      </c>
      <c r="D67" s="316">
        <v>181412</v>
      </c>
      <c r="E67" s="317" t="s">
        <v>9</v>
      </c>
      <c r="F67" s="316">
        <v>318588</v>
      </c>
      <c r="G67" s="314"/>
      <c r="H67" s="303"/>
      <c r="I67" s="303"/>
      <c r="J67" s="303"/>
      <c r="K67" s="303"/>
    </row>
    <row r="68" spans="1:11" ht="23.25" x14ac:dyDescent="0.5">
      <c r="A68" s="316" t="s">
        <v>75</v>
      </c>
      <c r="B68" s="316">
        <v>1050000</v>
      </c>
      <c r="C68" s="316">
        <v>53280</v>
      </c>
      <c r="D68" s="316">
        <v>485760</v>
      </c>
      <c r="E68" s="317" t="s">
        <v>9</v>
      </c>
      <c r="F68" s="316">
        <v>564240</v>
      </c>
      <c r="G68" s="314"/>
      <c r="H68" s="303"/>
      <c r="I68" s="303"/>
      <c r="J68" s="303"/>
      <c r="K68" s="303"/>
    </row>
    <row r="69" spans="1:11" ht="23.25" x14ac:dyDescent="0.5">
      <c r="A69" s="316" t="s">
        <v>76</v>
      </c>
      <c r="B69" s="316">
        <v>10000000</v>
      </c>
      <c r="C69" s="316">
        <v>297040</v>
      </c>
      <c r="D69" s="316">
        <v>2110079</v>
      </c>
      <c r="E69" s="317" t="s">
        <v>9</v>
      </c>
      <c r="F69" s="316">
        <v>7889921</v>
      </c>
      <c r="G69" s="314"/>
      <c r="H69" s="320"/>
      <c r="I69" s="320"/>
      <c r="J69" s="320"/>
      <c r="K69" s="320"/>
    </row>
    <row r="70" spans="1:11" ht="23.25" x14ac:dyDescent="0.5">
      <c r="A70" s="316" t="s">
        <v>77</v>
      </c>
      <c r="B70" s="316">
        <v>4700000</v>
      </c>
      <c r="C70" s="316">
        <v>147500</v>
      </c>
      <c r="D70" s="316">
        <v>1983360</v>
      </c>
      <c r="E70" s="317" t="s">
        <v>9</v>
      </c>
      <c r="F70" s="316">
        <v>2716640</v>
      </c>
      <c r="G70" s="314"/>
      <c r="H70" s="305"/>
      <c r="I70" s="305"/>
      <c r="J70" s="305"/>
      <c r="K70" s="305"/>
    </row>
    <row r="71" spans="1:11" ht="23.25" x14ac:dyDescent="0.5">
      <c r="A71" s="316" t="s">
        <v>78</v>
      </c>
      <c r="B71" s="316">
        <v>130000</v>
      </c>
      <c r="C71" s="316">
        <v>4000</v>
      </c>
      <c r="D71" s="316">
        <v>24800</v>
      </c>
      <c r="E71" s="317" t="s">
        <v>9</v>
      </c>
      <c r="F71" s="316">
        <v>105200</v>
      </c>
      <c r="G71" s="314"/>
      <c r="H71" s="303"/>
      <c r="I71" s="303"/>
      <c r="J71" s="303"/>
      <c r="K71" s="303"/>
    </row>
    <row r="72" spans="1:11" ht="23.25" x14ac:dyDescent="0.5">
      <c r="A72" s="316" t="s">
        <v>79</v>
      </c>
      <c r="B72" s="316">
        <v>5200000</v>
      </c>
      <c r="C72" s="316">
        <v>417950</v>
      </c>
      <c r="D72" s="316">
        <v>3816410</v>
      </c>
      <c r="E72" s="317" t="s">
        <v>9</v>
      </c>
      <c r="F72" s="316">
        <v>1383590</v>
      </c>
      <c r="G72" s="314"/>
      <c r="H72" s="303"/>
      <c r="I72" s="303"/>
      <c r="J72" s="303"/>
      <c r="K72" s="303"/>
    </row>
    <row r="73" spans="1:11" ht="23.25" x14ac:dyDescent="0.5">
      <c r="A73" s="316" t="s">
        <v>80</v>
      </c>
      <c r="B73" s="316">
        <v>13800000</v>
      </c>
      <c r="C73" s="316">
        <v>1098160</v>
      </c>
      <c r="D73" s="316">
        <v>6706790</v>
      </c>
      <c r="E73" s="317" t="s">
        <v>9</v>
      </c>
      <c r="F73" s="316">
        <v>7093210</v>
      </c>
      <c r="G73" s="314"/>
      <c r="H73" s="303"/>
      <c r="I73" s="303"/>
      <c r="J73" s="303"/>
      <c r="K73" s="303"/>
    </row>
    <row r="74" spans="1:11" ht="23.25" x14ac:dyDescent="0.5">
      <c r="A74" s="316" t="s">
        <v>81</v>
      </c>
      <c r="B74" s="316">
        <v>50000</v>
      </c>
      <c r="C74" s="316">
        <v>0</v>
      </c>
      <c r="D74" s="316">
        <v>9280</v>
      </c>
      <c r="E74" s="317" t="s">
        <v>9</v>
      </c>
      <c r="F74" s="316">
        <v>40720</v>
      </c>
      <c r="G74" s="314"/>
      <c r="H74" s="320"/>
      <c r="I74" s="320"/>
      <c r="J74" s="320"/>
      <c r="K74" s="320"/>
    </row>
    <row r="75" spans="1:11" ht="23.25" x14ac:dyDescent="0.5">
      <c r="A75" s="316" t="s">
        <v>82</v>
      </c>
      <c r="B75" s="316">
        <v>15500000</v>
      </c>
      <c r="C75" s="316">
        <v>547550</v>
      </c>
      <c r="D75" s="316">
        <v>4347993</v>
      </c>
      <c r="E75" s="317" t="s">
        <v>9</v>
      </c>
      <c r="F75" s="316">
        <v>11152007</v>
      </c>
      <c r="G75" s="314"/>
      <c r="H75" s="305"/>
      <c r="I75" s="305"/>
      <c r="J75" s="305"/>
      <c r="K75" s="305"/>
    </row>
    <row r="76" spans="1:11" ht="23.25" x14ac:dyDescent="0.5">
      <c r="A76" s="316" t="s">
        <v>83</v>
      </c>
      <c r="B76" s="316">
        <v>30000</v>
      </c>
      <c r="C76" s="316">
        <v>5900</v>
      </c>
      <c r="D76" s="316">
        <v>37575</v>
      </c>
      <c r="E76" s="317" t="s">
        <v>6</v>
      </c>
      <c r="F76" s="316">
        <v>7575</v>
      </c>
      <c r="G76" s="314"/>
      <c r="H76" s="303"/>
      <c r="I76" s="303"/>
      <c r="J76" s="303"/>
      <c r="K76" s="303"/>
    </row>
    <row r="77" spans="1:11" ht="23.25" x14ac:dyDescent="0.5">
      <c r="A77" s="316" t="s">
        <v>84</v>
      </c>
      <c r="B77" s="316">
        <v>0</v>
      </c>
      <c r="C77" s="316">
        <v>0</v>
      </c>
      <c r="D77" s="316">
        <v>0</v>
      </c>
      <c r="E77" s="317" t="s">
        <v>9</v>
      </c>
      <c r="F77" s="316">
        <v>0</v>
      </c>
      <c r="G77" s="314"/>
      <c r="H77" s="303"/>
      <c r="I77" s="303"/>
      <c r="J77" s="303"/>
      <c r="K77" s="303"/>
    </row>
    <row r="78" spans="1:11" ht="23.25" x14ac:dyDescent="0.5">
      <c r="A78" s="316" t="s">
        <v>85</v>
      </c>
      <c r="B78" s="316">
        <v>0</v>
      </c>
      <c r="C78" s="316">
        <v>0</v>
      </c>
      <c r="D78" s="316">
        <v>0</v>
      </c>
      <c r="E78" s="317" t="s">
        <v>9</v>
      </c>
      <c r="F78" s="316">
        <v>0</v>
      </c>
      <c r="G78" s="314"/>
      <c r="H78" s="303"/>
      <c r="I78" s="303"/>
      <c r="J78" s="303"/>
      <c r="K78" s="303"/>
    </row>
    <row r="79" spans="1:11" ht="23.25" x14ac:dyDescent="0.5">
      <c r="A79" s="316" t="s">
        <v>86</v>
      </c>
      <c r="B79" s="316">
        <v>40000</v>
      </c>
      <c r="C79" s="316">
        <v>12780</v>
      </c>
      <c r="D79" s="316">
        <v>70665</v>
      </c>
      <c r="E79" s="317" t="s">
        <v>6</v>
      </c>
      <c r="F79" s="316">
        <v>30665</v>
      </c>
      <c r="G79" s="314"/>
      <c r="H79" s="303"/>
      <c r="I79" s="303"/>
      <c r="J79" s="303"/>
      <c r="K79" s="303"/>
    </row>
    <row r="80" spans="1:11" ht="23.25" x14ac:dyDescent="0.5">
      <c r="A80" s="316" t="s">
        <v>87</v>
      </c>
      <c r="B80" s="323">
        <v>61000000</v>
      </c>
      <c r="C80" s="323">
        <v>3483910</v>
      </c>
      <c r="D80" s="323">
        <v>26786781</v>
      </c>
      <c r="E80" s="311" t="s">
        <v>9</v>
      </c>
      <c r="F80" s="323">
        <v>34213219</v>
      </c>
      <c r="G80" s="314"/>
      <c r="H80" s="303"/>
      <c r="I80" s="303"/>
      <c r="J80" s="303"/>
      <c r="K80" s="303"/>
    </row>
    <row r="81" spans="1:11" ht="23.25" x14ac:dyDescent="0.5">
      <c r="A81" s="350" t="s">
        <v>88</v>
      </c>
      <c r="B81" s="321">
        <v>1900000000</v>
      </c>
      <c r="C81" s="321">
        <v>84542666.050000012</v>
      </c>
      <c r="D81" s="321">
        <v>646000079.57999992</v>
      </c>
      <c r="E81" s="333" t="s">
        <v>9</v>
      </c>
      <c r="F81" s="321">
        <v>1253999920.4200001</v>
      </c>
      <c r="G81" s="314"/>
      <c r="H81" s="303"/>
      <c r="I81" s="303"/>
      <c r="J81" s="303"/>
      <c r="K81" s="303"/>
    </row>
    <row r="82" spans="1:11" ht="23.25" x14ac:dyDescent="0.5">
      <c r="A82" s="335"/>
      <c r="B82" s="330"/>
      <c r="C82" s="330"/>
      <c r="D82" s="330"/>
      <c r="E82" s="335"/>
      <c r="F82" s="330"/>
      <c r="G82" s="314"/>
      <c r="H82" s="303"/>
      <c r="I82" s="303"/>
      <c r="J82" s="303"/>
      <c r="K82" s="303"/>
    </row>
    <row r="83" spans="1:11" ht="23.25" x14ac:dyDescent="0.5">
      <c r="A83" s="335"/>
      <c r="B83" s="330"/>
      <c r="C83" s="330"/>
      <c r="D83" s="330"/>
      <c r="E83" s="335"/>
      <c r="F83" s="330"/>
      <c r="G83" s="314"/>
      <c r="H83" s="303"/>
      <c r="I83" s="303"/>
      <c r="J83" s="303"/>
      <c r="K83" s="303"/>
    </row>
    <row r="84" spans="1:11" ht="23.25" x14ac:dyDescent="0.5">
      <c r="A84" s="335"/>
      <c r="B84" s="330"/>
      <c r="C84" s="330"/>
      <c r="D84" s="330"/>
      <c r="E84" s="335"/>
      <c r="F84" s="330"/>
      <c r="G84" s="314"/>
      <c r="H84" s="303"/>
      <c r="I84" s="303"/>
      <c r="J84" s="303"/>
      <c r="K84" s="303"/>
    </row>
    <row r="85" spans="1:11" ht="23.25" x14ac:dyDescent="0.5">
      <c r="A85" s="335"/>
      <c r="B85" s="330"/>
      <c r="C85" s="330"/>
      <c r="D85" s="330"/>
      <c r="E85" s="335"/>
      <c r="F85" s="330"/>
      <c r="G85" s="314"/>
      <c r="H85" s="303"/>
      <c r="I85" s="303"/>
      <c r="J85" s="303"/>
      <c r="K85" s="303"/>
    </row>
    <row r="86" spans="1:11" ht="23.25" x14ac:dyDescent="0.5">
      <c r="A86" s="51" t="s">
        <v>89</v>
      </c>
      <c r="B86" s="51"/>
      <c r="C86" s="51"/>
      <c r="D86" s="51"/>
      <c r="E86" s="51"/>
      <c r="F86" s="51"/>
      <c r="G86" s="314"/>
      <c r="H86" s="303"/>
      <c r="I86" s="303"/>
      <c r="J86" s="303"/>
      <c r="K86" s="303"/>
    </row>
    <row r="87" spans="1:11" ht="23.25" x14ac:dyDescent="0.5">
      <c r="A87" s="51"/>
      <c r="B87" s="51"/>
      <c r="C87" s="51"/>
      <c r="D87" s="51"/>
      <c r="E87" s="51"/>
      <c r="F87" s="51"/>
      <c r="G87" s="314"/>
      <c r="H87" s="303"/>
      <c r="I87" s="303"/>
      <c r="J87" s="303"/>
      <c r="K87" s="303"/>
    </row>
    <row r="88" spans="1:11" ht="23.25" x14ac:dyDescent="0.5">
      <c r="A88" s="306" t="s">
        <v>2</v>
      </c>
      <c r="B88" s="306" t="s">
        <v>3</v>
      </c>
      <c r="C88" s="306" t="s">
        <v>4</v>
      </c>
      <c r="D88" s="306" t="s">
        <v>5</v>
      </c>
      <c r="E88" s="306" t="s">
        <v>6</v>
      </c>
      <c r="F88" s="306" t="s">
        <v>7</v>
      </c>
      <c r="G88" s="314"/>
      <c r="H88" s="303"/>
      <c r="I88" s="303"/>
      <c r="J88" s="303"/>
      <c r="K88" s="303"/>
    </row>
    <row r="89" spans="1:11" ht="23.25" x14ac:dyDescent="0.5">
      <c r="A89" s="309"/>
      <c r="B89" s="309" t="s">
        <v>8</v>
      </c>
      <c r="C89" s="309"/>
      <c r="D89" s="309"/>
      <c r="E89" s="309" t="s">
        <v>9</v>
      </c>
      <c r="F89" s="309" t="s">
        <v>52</v>
      </c>
      <c r="G89" s="314"/>
      <c r="H89" s="303"/>
      <c r="I89" s="303"/>
      <c r="J89" s="303"/>
      <c r="K89" s="303"/>
    </row>
    <row r="90" spans="1:11" ht="23.25" x14ac:dyDescent="0.5">
      <c r="A90" s="336" t="s">
        <v>90</v>
      </c>
      <c r="B90" s="312"/>
      <c r="C90" s="312"/>
      <c r="D90" s="312"/>
      <c r="E90" s="313"/>
      <c r="F90" s="312"/>
      <c r="G90" s="314"/>
      <c r="H90" s="303"/>
      <c r="I90" s="303"/>
      <c r="J90" s="303"/>
      <c r="K90" s="303"/>
    </row>
    <row r="91" spans="1:11" ht="23.25" x14ac:dyDescent="0.5">
      <c r="A91" s="337" t="s">
        <v>91</v>
      </c>
      <c r="B91" s="316">
        <v>324000000</v>
      </c>
      <c r="C91" s="316">
        <v>167827372.84999999</v>
      </c>
      <c r="D91" s="316">
        <v>207468785.81999999</v>
      </c>
      <c r="E91" s="317" t="s">
        <v>9</v>
      </c>
      <c r="F91" s="316">
        <v>116531214.18000001</v>
      </c>
      <c r="G91" s="314"/>
      <c r="H91" s="320"/>
      <c r="I91" s="320"/>
      <c r="J91" s="320"/>
      <c r="K91" s="320"/>
    </row>
    <row r="92" spans="1:11" ht="23.25" x14ac:dyDescent="0.5">
      <c r="A92" s="337" t="s">
        <v>92</v>
      </c>
      <c r="B92" s="316">
        <v>18965000</v>
      </c>
      <c r="C92" s="316">
        <v>14400</v>
      </c>
      <c r="D92" s="316">
        <v>6177360</v>
      </c>
      <c r="E92" s="317" t="s">
        <v>9</v>
      </c>
      <c r="F92" s="316">
        <v>12787640</v>
      </c>
      <c r="G92" s="314"/>
      <c r="H92" s="305"/>
      <c r="I92" s="305"/>
      <c r="J92" s="305"/>
      <c r="K92" s="305"/>
    </row>
    <row r="93" spans="1:11" ht="23.25" x14ac:dyDescent="0.5">
      <c r="A93" s="337" t="s">
        <v>93</v>
      </c>
      <c r="B93" s="316">
        <v>557000000</v>
      </c>
      <c r="C93" s="316">
        <v>30629211.450000003</v>
      </c>
      <c r="D93" s="316">
        <v>402104411.49000001</v>
      </c>
      <c r="E93" s="317" t="s">
        <v>9</v>
      </c>
      <c r="F93" s="316">
        <v>154895588.50999999</v>
      </c>
      <c r="G93" s="314"/>
      <c r="H93" s="303"/>
      <c r="I93" s="303"/>
      <c r="J93" s="303"/>
      <c r="K93" s="303"/>
    </row>
    <row r="94" spans="1:11" ht="23.25" x14ac:dyDescent="0.5">
      <c r="A94" s="337" t="s">
        <v>94</v>
      </c>
      <c r="B94" s="316">
        <v>35000</v>
      </c>
      <c r="C94" s="316">
        <v>0</v>
      </c>
      <c r="D94" s="316">
        <v>0</v>
      </c>
      <c r="E94" s="317" t="s">
        <v>9</v>
      </c>
      <c r="F94" s="316">
        <v>35000</v>
      </c>
      <c r="G94" s="314"/>
      <c r="H94" s="303"/>
      <c r="I94" s="303"/>
      <c r="J94" s="303"/>
      <c r="K94" s="303"/>
    </row>
    <row r="95" spans="1:11" ht="23.25" x14ac:dyDescent="0.5">
      <c r="A95" s="351" t="s">
        <v>95</v>
      </c>
      <c r="B95" s="323">
        <v>900000000</v>
      </c>
      <c r="C95" s="323">
        <v>198470984.30000001</v>
      </c>
      <c r="D95" s="323">
        <v>615750557.30999994</v>
      </c>
      <c r="E95" s="311" t="s">
        <v>9</v>
      </c>
      <c r="F95" s="323">
        <v>284249442.69000006</v>
      </c>
      <c r="G95" s="314"/>
      <c r="H95" s="303"/>
      <c r="I95" s="303"/>
      <c r="J95" s="303"/>
      <c r="K95" s="303"/>
    </row>
    <row r="96" spans="1:11" ht="23.25" x14ac:dyDescent="0.5">
      <c r="A96" s="337" t="s">
        <v>96</v>
      </c>
      <c r="B96" s="339"/>
      <c r="C96" s="339"/>
      <c r="D96" s="339"/>
      <c r="E96" s="340"/>
      <c r="F96" s="339"/>
      <c r="G96" s="314"/>
      <c r="H96" s="303"/>
      <c r="I96" s="303"/>
      <c r="J96" s="303"/>
      <c r="K96" s="303"/>
    </row>
    <row r="97" spans="1:9" ht="23.25" x14ac:dyDescent="0.5">
      <c r="A97" s="337" t="s">
        <v>97</v>
      </c>
      <c r="B97" s="316"/>
      <c r="C97" s="316"/>
      <c r="D97" s="316"/>
      <c r="E97" s="317"/>
      <c r="F97" s="316"/>
      <c r="G97" s="314"/>
      <c r="H97" s="303"/>
      <c r="I97" s="303"/>
    </row>
    <row r="98" spans="1:9" ht="23.25" x14ac:dyDescent="0.5">
      <c r="A98" s="337" t="s">
        <v>98</v>
      </c>
      <c r="B98" s="316">
        <v>59200000</v>
      </c>
      <c r="C98" s="316">
        <v>0</v>
      </c>
      <c r="D98" s="316">
        <v>0</v>
      </c>
      <c r="E98" s="317" t="s">
        <v>9</v>
      </c>
      <c r="F98" s="316">
        <v>59200000</v>
      </c>
      <c r="G98" s="314"/>
      <c r="H98" s="303"/>
      <c r="I98" s="303"/>
    </row>
    <row r="99" spans="1:9" ht="23.25" x14ac:dyDescent="0.5">
      <c r="A99" s="337" t="s">
        <v>99</v>
      </c>
      <c r="B99" s="316">
        <v>800000</v>
      </c>
      <c r="C99" s="316">
        <v>0</v>
      </c>
      <c r="D99" s="316">
        <v>2000</v>
      </c>
      <c r="E99" s="317" t="s">
        <v>9</v>
      </c>
      <c r="F99" s="316">
        <v>798000</v>
      </c>
      <c r="G99" s="314"/>
      <c r="H99" s="303"/>
      <c r="I99" s="303"/>
    </row>
    <row r="100" spans="1:9" ht="23.25" x14ac:dyDescent="0.5">
      <c r="A100" s="351" t="s">
        <v>100</v>
      </c>
      <c r="B100" s="312"/>
      <c r="C100" s="312"/>
      <c r="D100" s="312"/>
      <c r="E100" s="313"/>
      <c r="F100" s="312"/>
      <c r="G100" s="314"/>
      <c r="H100" s="303"/>
      <c r="I100" s="342"/>
    </row>
    <row r="101" spans="1:9" ht="23.25" x14ac:dyDescent="0.5">
      <c r="A101" s="351" t="s">
        <v>101</v>
      </c>
      <c r="B101" s="321">
        <v>60000000</v>
      </c>
      <c r="C101" s="316">
        <v>0</v>
      </c>
      <c r="D101" s="321">
        <v>2000</v>
      </c>
      <c r="E101" s="333" t="s">
        <v>9</v>
      </c>
      <c r="F101" s="321">
        <v>59998000</v>
      </c>
      <c r="G101" s="314"/>
      <c r="H101" s="303"/>
      <c r="I101" s="303"/>
    </row>
    <row r="102" spans="1:9" ht="23.25" x14ac:dyDescent="0.5">
      <c r="A102" s="337" t="s">
        <v>102</v>
      </c>
      <c r="B102" s="312"/>
      <c r="C102" s="312"/>
      <c r="D102" s="312"/>
      <c r="E102" s="313"/>
      <c r="F102" s="312"/>
      <c r="G102" s="314"/>
      <c r="H102" s="303"/>
      <c r="I102" s="303"/>
    </row>
    <row r="103" spans="1:9" ht="23.25" x14ac:dyDescent="0.5">
      <c r="A103" s="337" t="s">
        <v>103</v>
      </c>
      <c r="B103" s="316">
        <v>350000000</v>
      </c>
      <c r="C103" s="316">
        <v>3541259.6200000006</v>
      </c>
      <c r="D103" s="316">
        <v>93085623.700000018</v>
      </c>
      <c r="E103" s="317" t="s">
        <v>9</v>
      </c>
      <c r="F103" s="316">
        <v>256914376.29999998</v>
      </c>
      <c r="G103" s="314"/>
      <c r="H103" s="303"/>
      <c r="I103" s="303"/>
    </row>
    <row r="104" spans="1:9" ht="23.25" x14ac:dyDescent="0.5">
      <c r="A104" s="337" t="s">
        <v>104</v>
      </c>
      <c r="B104" s="316">
        <v>50000000</v>
      </c>
      <c r="C104" s="316">
        <v>53600</v>
      </c>
      <c r="D104" s="316">
        <v>8518050</v>
      </c>
      <c r="E104" s="317" t="s">
        <v>9</v>
      </c>
      <c r="F104" s="316">
        <v>41481950</v>
      </c>
      <c r="G104" s="314"/>
      <c r="H104" s="303"/>
      <c r="I104" s="303"/>
    </row>
    <row r="105" spans="1:9" ht="23.25" x14ac:dyDescent="0.5">
      <c r="A105" s="337" t="s">
        <v>105</v>
      </c>
      <c r="B105" s="316">
        <v>900000000</v>
      </c>
      <c r="C105" s="316">
        <v>68573923.349999994</v>
      </c>
      <c r="D105" s="316">
        <v>357117998.50999999</v>
      </c>
      <c r="E105" s="317" t="s">
        <v>9</v>
      </c>
      <c r="F105" s="316">
        <v>542882001.49000001</v>
      </c>
      <c r="G105" s="314"/>
      <c r="H105" s="303"/>
      <c r="I105" s="303"/>
    </row>
    <row r="106" spans="1:9" ht="23.25" x14ac:dyDescent="0.5">
      <c r="A106" s="352" t="s">
        <v>106</v>
      </c>
      <c r="B106" s="323">
        <v>1300000000</v>
      </c>
      <c r="C106" s="323">
        <v>72168782.969999999</v>
      </c>
      <c r="D106" s="323">
        <v>458721672.21000004</v>
      </c>
      <c r="E106" s="311" t="s">
        <v>9</v>
      </c>
      <c r="F106" s="323">
        <v>841278327.78999996</v>
      </c>
      <c r="G106" s="314"/>
      <c r="H106" s="303"/>
      <c r="I106" s="303"/>
    </row>
    <row r="107" spans="1:9" ht="23.25" x14ac:dyDescent="0.5">
      <c r="A107" s="338" t="s">
        <v>107</v>
      </c>
      <c r="B107" s="323">
        <v>80000000000</v>
      </c>
      <c r="C107" s="323">
        <v>7119102254.0700016</v>
      </c>
      <c r="D107" s="323">
        <v>45817795475.68</v>
      </c>
      <c r="E107" s="311" t="s">
        <v>9</v>
      </c>
      <c r="F107" s="323">
        <v>34182204524.32</v>
      </c>
      <c r="G107" s="314"/>
      <c r="H107" s="303"/>
      <c r="I107" s="303"/>
    </row>
    <row r="108" spans="1:9" ht="23.25" x14ac:dyDescent="0.5">
      <c r="A108" s="336" t="s">
        <v>108</v>
      </c>
      <c r="B108" s="312"/>
      <c r="C108" s="312"/>
      <c r="D108" s="312"/>
      <c r="E108" s="313"/>
      <c r="F108" s="312"/>
      <c r="G108" s="314"/>
      <c r="H108" s="303"/>
      <c r="I108" s="303"/>
    </row>
    <row r="109" spans="1:9" ht="23.25" x14ac:dyDescent="0.5">
      <c r="A109" s="341" t="s">
        <v>109</v>
      </c>
      <c r="B109" s="321"/>
      <c r="C109" s="321">
        <v>0</v>
      </c>
      <c r="D109" s="321">
        <v>0</v>
      </c>
      <c r="E109" s="317" t="s">
        <v>9</v>
      </c>
      <c r="F109" s="316">
        <v>0</v>
      </c>
      <c r="G109" s="314"/>
      <c r="H109" s="303"/>
      <c r="I109" s="303"/>
    </row>
    <row r="110" spans="1:9" ht="23.25" x14ac:dyDescent="0.5">
      <c r="A110" s="338" t="s">
        <v>110</v>
      </c>
      <c r="B110" s="323">
        <v>0</v>
      </c>
      <c r="C110" s="323">
        <v>0</v>
      </c>
      <c r="D110" s="323">
        <v>0</v>
      </c>
      <c r="E110" s="311" t="s">
        <v>9</v>
      </c>
      <c r="F110" s="323">
        <v>0</v>
      </c>
      <c r="G110" s="314"/>
      <c r="H110" s="303"/>
      <c r="I110" s="303"/>
    </row>
    <row r="111" spans="1:9" ht="23.25" x14ac:dyDescent="0.5">
      <c r="A111" s="338" t="s">
        <v>111</v>
      </c>
      <c r="B111" s="323">
        <v>80000000000</v>
      </c>
      <c r="C111" s="323">
        <v>7119102254.0700016</v>
      </c>
      <c r="D111" s="323">
        <v>45817795475.68</v>
      </c>
      <c r="E111" s="311" t="s">
        <v>9</v>
      </c>
      <c r="F111" s="323">
        <v>34182204524.32</v>
      </c>
      <c r="G111" s="314"/>
      <c r="H111" s="303"/>
      <c r="I111" s="303"/>
    </row>
    <row r="112" spans="1:9" ht="23.25" x14ac:dyDescent="0.5">
      <c r="A112" s="307"/>
      <c r="B112" s="307"/>
      <c r="C112" s="307"/>
      <c r="D112" s="304"/>
      <c r="E112" s="307"/>
      <c r="F112" s="307"/>
      <c r="G112" s="303"/>
      <c r="H112" s="303"/>
      <c r="I112" s="303"/>
    </row>
    <row r="113" spans="1:1" ht="23.25" x14ac:dyDescent="0.5">
      <c r="A113" s="53" t="s">
        <v>112</v>
      </c>
    </row>
  </sheetData>
  <mergeCells count="9">
    <mergeCell ref="A1:F1"/>
    <mergeCell ref="A2:F2"/>
    <mergeCell ref="A3:F3"/>
    <mergeCell ref="H2:K2"/>
    <mergeCell ref="H3:K3"/>
    <mergeCell ref="A42:F42"/>
    <mergeCell ref="A87:F87"/>
    <mergeCell ref="A41:F41"/>
    <mergeCell ref="A86:F8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topLeftCell="A106" workbookViewId="0">
      <selection activeCell="A113" sqref="A113"/>
    </sheetView>
  </sheetViews>
  <sheetFormatPr defaultRowHeight="14.25" x14ac:dyDescent="0.2"/>
  <cols>
    <col min="1" max="1" width="40.625" bestFit="1" customWidth="1"/>
    <col min="2" max="4" width="15.125" bestFit="1" customWidth="1"/>
    <col min="5" max="5" width="3.125" bestFit="1" customWidth="1"/>
    <col min="6" max="6" width="15.125" bestFit="1" customWidth="1"/>
    <col min="8" max="8" width="7.125" bestFit="1" customWidth="1"/>
    <col min="9" max="9" width="13.5" bestFit="1" customWidth="1"/>
    <col min="10" max="11" width="11.625" bestFit="1" customWidth="1"/>
  </cols>
  <sheetData>
    <row r="1" spans="1:12" ht="23.25" x14ac:dyDescent="0.5">
      <c r="A1" s="51" t="s">
        <v>0</v>
      </c>
      <c r="B1" s="51"/>
      <c r="C1" s="51"/>
      <c r="D1" s="51"/>
      <c r="E1" s="51"/>
      <c r="F1" s="51"/>
      <c r="G1" s="353"/>
      <c r="H1" s="353"/>
      <c r="I1" s="353"/>
      <c r="J1" s="353"/>
      <c r="K1" s="353"/>
      <c r="L1" s="353"/>
    </row>
    <row r="2" spans="1:12" ht="23.25" x14ac:dyDescent="0.5">
      <c r="A2" s="52">
        <v>43586</v>
      </c>
      <c r="B2" s="51"/>
      <c r="C2" s="51"/>
      <c r="D2" s="51"/>
      <c r="E2" s="51"/>
      <c r="F2" s="51"/>
      <c r="G2" s="353"/>
      <c r="H2" s="51" t="s">
        <v>1</v>
      </c>
      <c r="I2" s="51"/>
      <c r="J2" s="51"/>
      <c r="K2" s="51"/>
      <c r="L2" s="353"/>
    </row>
    <row r="3" spans="1:12" ht="23.25" x14ac:dyDescent="0.5">
      <c r="A3" s="51"/>
      <c r="B3" s="51"/>
      <c r="C3" s="51"/>
      <c r="D3" s="51"/>
      <c r="E3" s="51"/>
      <c r="F3" s="51"/>
      <c r="G3" s="353"/>
      <c r="H3" s="52">
        <v>43586</v>
      </c>
      <c r="I3" s="51"/>
      <c r="J3" s="51"/>
      <c r="K3" s="51"/>
      <c r="L3" s="353"/>
    </row>
    <row r="4" spans="1:12" ht="23.25" x14ac:dyDescent="0.5">
      <c r="A4" s="356" t="s">
        <v>2</v>
      </c>
      <c r="B4" s="356" t="s">
        <v>3</v>
      </c>
      <c r="C4" s="356" t="s">
        <v>4</v>
      </c>
      <c r="D4" s="356" t="s">
        <v>5</v>
      </c>
      <c r="E4" s="356" t="s">
        <v>6</v>
      </c>
      <c r="F4" s="356" t="s">
        <v>7</v>
      </c>
      <c r="G4" s="353"/>
      <c r="H4" s="357"/>
      <c r="I4" s="357"/>
      <c r="J4" s="358"/>
      <c r="K4" s="358"/>
      <c r="L4" s="353"/>
    </row>
    <row r="5" spans="1:12" ht="23.25" x14ac:dyDescent="0.5">
      <c r="A5" s="359"/>
      <c r="B5" s="359" t="s">
        <v>8</v>
      </c>
      <c r="C5" s="359"/>
      <c r="D5" s="359"/>
      <c r="E5" s="359" t="s">
        <v>9</v>
      </c>
      <c r="F5" s="359" t="s">
        <v>10</v>
      </c>
      <c r="G5" s="353"/>
      <c r="H5" s="360" t="s">
        <v>11</v>
      </c>
      <c r="I5" s="360" t="s">
        <v>12</v>
      </c>
      <c r="J5" s="394" t="s">
        <v>4</v>
      </c>
      <c r="K5" s="360" t="s">
        <v>5</v>
      </c>
      <c r="L5" s="353"/>
    </row>
    <row r="6" spans="1:12" ht="23.25" x14ac:dyDescent="0.5">
      <c r="A6" s="362" t="s">
        <v>13</v>
      </c>
      <c r="B6" s="362"/>
      <c r="C6" s="362"/>
      <c r="D6" s="362"/>
      <c r="E6" s="363"/>
      <c r="F6" s="362"/>
      <c r="G6" s="364"/>
      <c r="H6" s="356">
        <v>1</v>
      </c>
      <c r="I6" s="362" t="s">
        <v>14</v>
      </c>
      <c r="J6" s="365">
        <v>317367707.51000005</v>
      </c>
      <c r="K6" s="365">
        <v>560807381.57000005</v>
      </c>
      <c r="L6" s="353"/>
    </row>
    <row r="7" spans="1:12" ht="23.25" x14ac:dyDescent="0.5">
      <c r="A7" s="366" t="s">
        <v>15</v>
      </c>
      <c r="B7" s="366"/>
      <c r="C7" s="366"/>
      <c r="D7" s="366"/>
      <c r="E7" s="367"/>
      <c r="F7" s="366"/>
      <c r="G7" s="364"/>
      <c r="H7" s="368">
        <v>2</v>
      </c>
      <c r="I7" s="366" t="s">
        <v>16</v>
      </c>
      <c r="J7" s="369">
        <v>284685.08999999997</v>
      </c>
      <c r="K7" s="369">
        <v>69732122.609999999</v>
      </c>
      <c r="L7" s="353"/>
    </row>
    <row r="8" spans="1:12" ht="23.25" x14ac:dyDescent="0.5">
      <c r="A8" s="366" t="s">
        <v>17</v>
      </c>
      <c r="B8" s="366"/>
      <c r="C8" s="366"/>
      <c r="D8" s="366"/>
      <c r="E8" s="367"/>
      <c r="F8" s="366"/>
      <c r="G8" s="364"/>
      <c r="H8" s="368">
        <v>3</v>
      </c>
      <c r="I8" s="366" t="s">
        <v>18</v>
      </c>
      <c r="J8" s="369">
        <v>2711096</v>
      </c>
      <c r="K8" s="369">
        <v>11426211.5</v>
      </c>
      <c r="L8" s="353"/>
    </row>
    <row r="9" spans="1:12" ht="23.25" x14ac:dyDescent="0.5">
      <c r="A9" s="366" t="s">
        <v>19</v>
      </c>
      <c r="B9" s="366">
        <v>139400000</v>
      </c>
      <c r="C9" s="366">
        <v>10885016.949999997</v>
      </c>
      <c r="D9" s="366">
        <v>121857224.68999998</v>
      </c>
      <c r="E9" s="367" t="s">
        <v>9</v>
      </c>
      <c r="F9" s="366">
        <v>17542775.310000017</v>
      </c>
      <c r="G9" s="364"/>
      <c r="H9" s="368">
        <v>4</v>
      </c>
      <c r="I9" s="366" t="s">
        <v>20</v>
      </c>
      <c r="J9" s="369">
        <v>11734670.279999999</v>
      </c>
      <c r="K9" s="369">
        <v>47250441.709999993</v>
      </c>
      <c r="L9" s="353"/>
    </row>
    <row r="10" spans="1:12" ht="23.25" x14ac:dyDescent="0.5">
      <c r="A10" s="366" t="s">
        <v>21</v>
      </c>
      <c r="B10" s="366">
        <v>14500000000</v>
      </c>
      <c r="C10" s="366">
        <v>2856228134.2900004</v>
      </c>
      <c r="D10" s="366">
        <v>10226859775.41</v>
      </c>
      <c r="E10" s="367" t="s">
        <v>9</v>
      </c>
      <c r="F10" s="366">
        <v>4273140224.5900002</v>
      </c>
      <c r="G10" s="364"/>
      <c r="H10" s="368"/>
      <c r="I10" s="366"/>
      <c r="J10" s="369"/>
      <c r="K10" s="369"/>
      <c r="L10" s="353"/>
    </row>
    <row r="11" spans="1:12" ht="23.25" x14ac:dyDescent="0.5">
      <c r="A11" s="366" t="s">
        <v>22</v>
      </c>
      <c r="B11" s="366">
        <v>900000000</v>
      </c>
      <c r="C11" s="366">
        <v>114592176.27</v>
      </c>
      <c r="D11" s="366">
        <v>731117462.83999991</v>
      </c>
      <c r="E11" s="367" t="s">
        <v>9</v>
      </c>
      <c r="F11" s="366">
        <v>168882537.16000009</v>
      </c>
      <c r="G11" s="364"/>
      <c r="H11" s="368"/>
      <c r="I11" s="366"/>
      <c r="J11" s="369"/>
      <c r="K11" s="369"/>
      <c r="L11" s="370"/>
    </row>
    <row r="12" spans="1:12" ht="23.25" x14ac:dyDescent="0.5">
      <c r="A12" s="366" t="s">
        <v>23</v>
      </c>
      <c r="B12" s="366">
        <v>600000</v>
      </c>
      <c r="C12" s="366">
        <v>65392</v>
      </c>
      <c r="D12" s="366">
        <v>601340</v>
      </c>
      <c r="E12" s="367" t="s">
        <v>6</v>
      </c>
      <c r="F12" s="366">
        <v>1340</v>
      </c>
      <c r="G12" s="364"/>
      <c r="H12" s="368"/>
      <c r="I12" s="366"/>
      <c r="J12" s="369"/>
      <c r="K12" s="369"/>
      <c r="L12" s="353"/>
    </row>
    <row r="13" spans="1:12" ht="23.25" x14ac:dyDescent="0.5">
      <c r="A13" s="366" t="s">
        <v>24</v>
      </c>
      <c r="B13" s="366">
        <v>240000000</v>
      </c>
      <c r="C13" s="366">
        <v>17844285.059999999</v>
      </c>
      <c r="D13" s="366">
        <v>147017731.28</v>
      </c>
      <c r="E13" s="367" t="s">
        <v>9</v>
      </c>
      <c r="F13" s="366">
        <v>92982268.719999999</v>
      </c>
      <c r="G13" s="364"/>
      <c r="H13" s="368"/>
      <c r="I13" s="366"/>
      <c r="J13" s="369"/>
      <c r="K13" s="369"/>
      <c r="L13" s="353"/>
    </row>
    <row r="14" spans="1:12" ht="23.25" x14ac:dyDescent="0.5">
      <c r="A14" s="366" t="s">
        <v>25</v>
      </c>
      <c r="B14" s="395">
        <v>60000000</v>
      </c>
      <c r="C14" s="366">
        <v>887017.5</v>
      </c>
      <c r="D14" s="366">
        <v>14893206.5</v>
      </c>
      <c r="E14" s="367" t="s">
        <v>9</v>
      </c>
      <c r="F14" s="366">
        <v>45106793.5</v>
      </c>
      <c r="G14" s="364"/>
      <c r="H14" s="387"/>
      <c r="I14" s="399"/>
      <c r="J14" s="399"/>
      <c r="K14" s="399"/>
      <c r="L14" s="370"/>
    </row>
    <row r="15" spans="1:12" ht="23.25" x14ac:dyDescent="0.5">
      <c r="A15" s="366" t="s">
        <v>26</v>
      </c>
      <c r="B15" s="373">
        <v>15840000000</v>
      </c>
      <c r="C15" s="373">
        <v>3000502022.0700002</v>
      </c>
      <c r="D15" s="373">
        <v>11242346740.720001</v>
      </c>
      <c r="E15" s="361" t="s">
        <v>9</v>
      </c>
      <c r="F15" s="373">
        <v>4597653259.2799988</v>
      </c>
      <c r="G15" s="364"/>
      <c r="H15" s="368"/>
      <c r="I15" s="366"/>
      <c r="J15" s="369"/>
      <c r="K15" s="369"/>
      <c r="L15" s="353"/>
    </row>
    <row r="16" spans="1:12" ht="23.25" x14ac:dyDescent="0.5">
      <c r="A16" s="366" t="s">
        <v>27</v>
      </c>
      <c r="B16" s="362"/>
      <c r="C16" s="362"/>
      <c r="D16" s="362"/>
      <c r="E16" s="363"/>
      <c r="F16" s="362"/>
      <c r="G16" s="364"/>
      <c r="H16" s="359"/>
      <c r="I16" s="366"/>
      <c r="J16" s="369"/>
      <c r="K16" s="369"/>
      <c r="L16" s="353"/>
    </row>
    <row r="17" spans="1:12" ht="24" thickBot="1" x14ac:dyDescent="0.55000000000000004">
      <c r="A17" s="366" t="s">
        <v>28</v>
      </c>
      <c r="B17" s="374">
        <v>26200000000</v>
      </c>
      <c r="C17" s="366">
        <v>2628320479.4000001</v>
      </c>
      <c r="D17" s="366">
        <v>17374266734.650002</v>
      </c>
      <c r="E17" s="367" t="s">
        <v>9</v>
      </c>
      <c r="F17" s="366">
        <v>8825733265.3499985</v>
      </c>
      <c r="G17" s="364"/>
      <c r="H17" s="375"/>
      <c r="I17" s="376" t="s">
        <v>29</v>
      </c>
      <c r="J17" s="377">
        <v>332098158.88</v>
      </c>
      <c r="K17" s="377">
        <v>689216157.3900001</v>
      </c>
      <c r="L17" s="353"/>
    </row>
    <row r="18" spans="1:12" ht="24" thickTop="1" x14ac:dyDescent="0.5">
      <c r="A18" s="366" t="s">
        <v>30</v>
      </c>
      <c r="B18" s="374">
        <v>13000000000</v>
      </c>
      <c r="C18" s="366">
        <v>2664306233.6700001</v>
      </c>
      <c r="D18" s="366">
        <v>10647995393.780001</v>
      </c>
      <c r="E18" s="378" t="s">
        <v>9</v>
      </c>
      <c r="F18" s="366">
        <v>2352004606.2199993</v>
      </c>
      <c r="G18" s="364"/>
      <c r="H18" s="353"/>
      <c r="I18" s="353"/>
      <c r="J18" s="353"/>
      <c r="K18" s="353"/>
      <c r="L18" s="353"/>
    </row>
    <row r="19" spans="1:12" ht="23.25" x14ac:dyDescent="0.5">
      <c r="A19" s="366" t="s">
        <v>31</v>
      </c>
      <c r="B19" s="374">
        <v>0</v>
      </c>
      <c r="C19" s="366">
        <v>0</v>
      </c>
      <c r="D19" s="366">
        <v>0</v>
      </c>
      <c r="E19" s="367" t="s">
        <v>9</v>
      </c>
      <c r="F19" s="366">
        <v>0</v>
      </c>
      <c r="G19" s="364"/>
      <c r="H19" s="370"/>
      <c r="I19" s="370"/>
      <c r="J19" s="355"/>
      <c r="K19" s="364"/>
      <c r="L19" s="370"/>
    </row>
    <row r="20" spans="1:12" ht="23.25" x14ac:dyDescent="0.5">
      <c r="A20" s="366" t="s">
        <v>32</v>
      </c>
      <c r="B20" s="374">
        <v>4200000000</v>
      </c>
      <c r="C20" s="366">
        <v>449518574.39999998</v>
      </c>
      <c r="D20" s="366">
        <v>2915895145.8400002</v>
      </c>
      <c r="E20" s="367" t="s">
        <v>9</v>
      </c>
      <c r="F20" s="366">
        <v>1284104854.1599998</v>
      </c>
      <c r="G20" s="364"/>
      <c r="H20" s="357"/>
      <c r="I20" s="353"/>
      <c r="J20" s="353"/>
      <c r="K20" s="353"/>
      <c r="L20" s="393"/>
    </row>
    <row r="21" spans="1:12" ht="23.25" x14ac:dyDescent="0.5">
      <c r="A21" s="366" t="s">
        <v>33</v>
      </c>
      <c r="B21" s="379">
        <v>12900000000</v>
      </c>
      <c r="C21" s="366">
        <v>1226134498</v>
      </c>
      <c r="D21" s="380">
        <v>9703172838</v>
      </c>
      <c r="E21" s="367" t="s">
        <v>9</v>
      </c>
      <c r="F21" s="381">
        <v>3196827162</v>
      </c>
      <c r="G21" s="364"/>
      <c r="H21" s="357"/>
      <c r="I21" s="353"/>
      <c r="J21" s="353"/>
      <c r="K21" s="353"/>
      <c r="L21" s="393"/>
    </row>
    <row r="22" spans="1:12" ht="23.25" x14ac:dyDescent="0.5">
      <c r="A22" s="387" t="s">
        <v>34</v>
      </c>
      <c r="B22" s="379"/>
      <c r="C22" s="366"/>
      <c r="D22" s="380"/>
      <c r="E22" s="367"/>
      <c r="F22" s="381"/>
      <c r="G22" s="364"/>
      <c r="H22" s="357"/>
      <c r="I22" s="353"/>
      <c r="J22" s="353"/>
      <c r="K22" s="353"/>
      <c r="L22" s="393"/>
    </row>
    <row r="23" spans="1:12" ht="23.25" x14ac:dyDescent="0.5">
      <c r="A23" s="366" t="s">
        <v>35</v>
      </c>
      <c r="B23" s="374">
        <v>3570000000</v>
      </c>
      <c r="C23" s="366">
        <v>517145317.5</v>
      </c>
      <c r="D23" s="366">
        <v>2613582090.1300001</v>
      </c>
      <c r="E23" s="367" t="s">
        <v>9</v>
      </c>
      <c r="F23" s="366">
        <v>956417909.86999989</v>
      </c>
      <c r="G23" s="364"/>
      <c r="H23" s="353"/>
      <c r="I23" s="353"/>
      <c r="J23" s="353"/>
      <c r="K23" s="353"/>
      <c r="L23" s="393"/>
    </row>
    <row r="24" spans="1:12" ht="23.25" x14ac:dyDescent="0.5">
      <c r="A24" s="366" t="s">
        <v>36</v>
      </c>
      <c r="B24" s="366">
        <v>4600000</v>
      </c>
      <c r="C24" s="366">
        <v>174258.5</v>
      </c>
      <c r="D24" s="366">
        <v>1706907</v>
      </c>
      <c r="E24" s="367" t="s">
        <v>9</v>
      </c>
      <c r="F24" s="366">
        <v>2893093</v>
      </c>
      <c r="G24" s="396"/>
      <c r="H24" s="397"/>
      <c r="I24" s="397"/>
      <c r="J24" s="397"/>
      <c r="K24" s="397"/>
      <c r="L24" s="398"/>
    </row>
    <row r="25" spans="1:12" ht="23.25" x14ac:dyDescent="0.5">
      <c r="A25" s="366" t="s">
        <v>37</v>
      </c>
      <c r="B25" s="366">
        <v>400000</v>
      </c>
      <c r="C25" s="366">
        <v>13970</v>
      </c>
      <c r="D25" s="366">
        <v>132320</v>
      </c>
      <c r="E25" s="367" t="s">
        <v>9</v>
      </c>
      <c r="F25" s="366">
        <v>267680</v>
      </c>
      <c r="G25" s="364"/>
      <c r="H25" s="353"/>
      <c r="I25" s="353"/>
      <c r="J25" s="353"/>
      <c r="K25" s="353"/>
      <c r="L25" s="353"/>
    </row>
    <row r="26" spans="1:12" ht="23.25" x14ac:dyDescent="0.5">
      <c r="A26" s="366" t="s">
        <v>38</v>
      </c>
      <c r="B26" s="366">
        <v>125000000</v>
      </c>
      <c r="C26" s="366">
        <v>11492350</v>
      </c>
      <c r="D26" s="366">
        <v>95830700</v>
      </c>
      <c r="E26" s="367" t="s">
        <v>9</v>
      </c>
      <c r="F26" s="366">
        <v>29169300</v>
      </c>
      <c r="G26" s="364"/>
      <c r="H26" s="353"/>
      <c r="I26" s="353"/>
      <c r="J26" s="353"/>
      <c r="K26" s="353"/>
      <c r="L26" s="353"/>
    </row>
    <row r="27" spans="1:12" ht="23.25" x14ac:dyDescent="0.5">
      <c r="A27" s="366" t="s">
        <v>39</v>
      </c>
      <c r="B27" s="382">
        <v>60000000000</v>
      </c>
      <c r="C27" s="382">
        <v>7497105681.4699993</v>
      </c>
      <c r="D27" s="382">
        <v>43352582129.400002</v>
      </c>
      <c r="E27" s="361" t="s">
        <v>9</v>
      </c>
      <c r="F27" s="373">
        <v>16647417870.599998</v>
      </c>
      <c r="G27" s="364"/>
      <c r="H27" s="370"/>
      <c r="I27" s="370"/>
      <c r="J27" s="370"/>
      <c r="K27" s="370"/>
      <c r="L27" s="353"/>
    </row>
    <row r="28" spans="1:12" ht="23.25" x14ac:dyDescent="0.5">
      <c r="A28" s="372" t="s">
        <v>40</v>
      </c>
      <c r="B28" s="371">
        <v>75840000000</v>
      </c>
      <c r="C28" s="371">
        <v>10497607703.539999</v>
      </c>
      <c r="D28" s="371">
        <v>54594928870.120003</v>
      </c>
      <c r="E28" s="383" t="s">
        <v>9</v>
      </c>
      <c r="F28" s="371">
        <v>21245071129.879997</v>
      </c>
      <c r="G28" s="364"/>
      <c r="H28" s="353"/>
      <c r="I28" s="353"/>
      <c r="J28" s="353"/>
      <c r="K28" s="353"/>
      <c r="L28" s="353"/>
    </row>
    <row r="29" spans="1:12" ht="23.25" x14ac:dyDescent="0.5">
      <c r="A29" s="366" t="s">
        <v>41</v>
      </c>
      <c r="B29" s="362"/>
      <c r="C29" s="362"/>
      <c r="D29" s="362"/>
      <c r="E29" s="363"/>
      <c r="F29" s="362"/>
      <c r="G29" s="364"/>
      <c r="H29" s="353"/>
      <c r="I29" s="353"/>
      <c r="J29" s="353"/>
      <c r="K29" s="353"/>
      <c r="L29" s="353"/>
    </row>
    <row r="30" spans="1:12" ht="23.25" x14ac:dyDescent="0.5">
      <c r="A30" s="366" t="s">
        <v>42</v>
      </c>
      <c r="B30" s="366"/>
      <c r="C30" s="366"/>
      <c r="D30" s="366"/>
      <c r="E30" s="367"/>
      <c r="F30" s="366"/>
      <c r="G30" s="364"/>
      <c r="H30" s="353"/>
      <c r="I30" s="353"/>
      <c r="J30" s="353"/>
      <c r="K30" s="353"/>
      <c r="L30" s="353"/>
    </row>
    <row r="31" spans="1:12" ht="23.25" x14ac:dyDescent="0.5">
      <c r="A31" s="366" t="s">
        <v>43</v>
      </c>
      <c r="B31" s="366">
        <v>1374000000</v>
      </c>
      <c r="C31" s="366">
        <v>53699700</v>
      </c>
      <c r="D31" s="366">
        <v>392929688.53999996</v>
      </c>
      <c r="E31" s="367" t="s">
        <v>9</v>
      </c>
      <c r="F31" s="366">
        <v>981070311.46000004</v>
      </c>
      <c r="G31" s="364"/>
      <c r="H31" s="353"/>
      <c r="I31" s="353"/>
      <c r="J31" s="353"/>
      <c r="K31" s="353"/>
      <c r="L31" s="353"/>
    </row>
    <row r="32" spans="1:12" ht="23.25" x14ac:dyDescent="0.5">
      <c r="A32" s="366" t="s">
        <v>44</v>
      </c>
      <c r="B32" s="366">
        <v>37500000</v>
      </c>
      <c r="C32" s="366">
        <v>2925280</v>
      </c>
      <c r="D32" s="366">
        <v>25234370</v>
      </c>
      <c r="E32" s="367" t="s">
        <v>9</v>
      </c>
      <c r="F32" s="366">
        <v>12265630</v>
      </c>
      <c r="G32" s="364"/>
      <c r="H32" s="353"/>
      <c r="I32" s="353"/>
      <c r="J32" s="353"/>
      <c r="K32" s="353"/>
      <c r="L32" s="353"/>
    </row>
    <row r="33" spans="1:11" ht="23.25" x14ac:dyDescent="0.5">
      <c r="A33" s="366" t="s">
        <v>45</v>
      </c>
      <c r="B33" s="366">
        <v>64000000</v>
      </c>
      <c r="C33" s="366">
        <v>2976860.85</v>
      </c>
      <c r="D33" s="366">
        <v>31438159.699999999</v>
      </c>
      <c r="E33" s="367" t="s">
        <v>9</v>
      </c>
      <c r="F33" s="366">
        <v>32561840.300000001</v>
      </c>
      <c r="G33" s="364"/>
      <c r="H33" s="355"/>
      <c r="I33" s="355"/>
      <c r="J33" s="355"/>
      <c r="K33" s="355"/>
    </row>
    <row r="34" spans="1:11" ht="23.25" x14ac:dyDescent="0.5">
      <c r="A34" s="366" t="s">
        <v>46</v>
      </c>
      <c r="B34" s="366">
        <v>52000000</v>
      </c>
      <c r="C34" s="366">
        <v>5330256.08</v>
      </c>
      <c r="D34" s="366">
        <v>41018356.020000003</v>
      </c>
      <c r="E34" s="367" t="s">
        <v>9</v>
      </c>
      <c r="F34" s="366">
        <v>10981643.979999997</v>
      </c>
      <c r="G34" s="364"/>
      <c r="H34" s="353"/>
      <c r="I34" s="353"/>
      <c r="J34" s="353"/>
      <c r="K34" s="353"/>
    </row>
    <row r="35" spans="1:11" ht="23.25" x14ac:dyDescent="0.5">
      <c r="A35" s="366" t="s">
        <v>47</v>
      </c>
      <c r="B35" s="366">
        <v>10000</v>
      </c>
      <c r="C35" s="366">
        <v>0</v>
      </c>
      <c r="D35" s="366">
        <v>2200</v>
      </c>
      <c r="E35" s="367" t="s">
        <v>9</v>
      </c>
      <c r="F35" s="366">
        <v>7800</v>
      </c>
      <c r="G35" s="364"/>
      <c r="H35" s="353"/>
      <c r="I35" s="353"/>
      <c r="J35" s="353"/>
      <c r="K35" s="353"/>
    </row>
    <row r="36" spans="1:11" ht="23.25" x14ac:dyDescent="0.5">
      <c r="A36" s="366" t="s">
        <v>48</v>
      </c>
      <c r="B36" s="366">
        <v>79000000</v>
      </c>
      <c r="C36" s="366">
        <v>6636569</v>
      </c>
      <c r="D36" s="366">
        <v>51402099</v>
      </c>
      <c r="E36" s="367" t="s">
        <v>9</v>
      </c>
      <c r="F36" s="366">
        <v>27597901</v>
      </c>
      <c r="G36" s="364"/>
      <c r="H36" s="355"/>
      <c r="I36" s="355"/>
      <c r="J36" s="355"/>
      <c r="K36" s="355"/>
    </row>
    <row r="37" spans="1:11" ht="23.25" x14ac:dyDescent="0.5">
      <c r="A37" s="366" t="s">
        <v>49</v>
      </c>
      <c r="B37" s="384">
        <v>900000</v>
      </c>
      <c r="C37" s="366">
        <v>75340</v>
      </c>
      <c r="D37" s="366">
        <v>554650</v>
      </c>
      <c r="E37" s="367" t="s">
        <v>9</v>
      </c>
      <c r="F37" s="366">
        <v>345350</v>
      </c>
      <c r="G37" s="364"/>
      <c r="H37" s="353"/>
      <c r="I37" s="353"/>
      <c r="J37" s="353"/>
      <c r="K37" s="353"/>
    </row>
    <row r="38" spans="1:11" ht="23.25" x14ac:dyDescent="0.5">
      <c r="A38" s="366" t="s">
        <v>50</v>
      </c>
      <c r="B38" s="384">
        <v>9500000</v>
      </c>
      <c r="C38" s="366">
        <v>790950</v>
      </c>
      <c r="D38" s="366">
        <v>7032625</v>
      </c>
      <c r="E38" s="367" t="s">
        <v>9</v>
      </c>
      <c r="F38" s="366">
        <v>2467375</v>
      </c>
      <c r="G38" s="364"/>
      <c r="H38" s="353"/>
      <c r="I38" s="353"/>
      <c r="J38" s="353"/>
      <c r="K38" s="353"/>
    </row>
    <row r="39" spans="1:11" ht="23.25" x14ac:dyDescent="0.5">
      <c r="A39" s="380"/>
      <c r="B39" s="384"/>
      <c r="C39" s="380"/>
      <c r="D39" s="380"/>
      <c r="E39" s="385"/>
      <c r="F39" s="380"/>
      <c r="G39" s="364"/>
      <c r="H39" s="353"/>
      <c r="I39" s="353"/>
      <c r="J39" s="353"/>
      <c r="K39" s="353"/>
    </row>
    <row r="40" spans="1:11" ht="23.25" x14ac:dyDescent="0.5">
      <c r="A40" s="380"/>
      <c r="B40" s="384"/>
      <c r="C40" s="380"/>
      <c r="D40" s="380"/>
      <c r="E40" s="385"/>
      <c r="F40" s="380"/>
      <c r="G40" s="364"/>
      <c r="H40" s="353"/>
      <c r="I40" s="353"/>
      <c r="J40" s="353"/>
      <c r="K40" s="353"/>
    </row>
    <row r="41" spans="1:11" ht="23.25" x14ac:dyDescent="0.5">
      <c r="A41" s="51" t="s">
        <v>51</v>
      </c>
      <c r="B41" s="51"/>
      <c r="C41" s="51"/>
      <c r="D41" s="51"/>
      <c r="E41" s="51"/>
      <c r="F41" s="51"/>
      <c r="G41" s="364"/>
      <c r="H41" s="353"/>
      <c r="I41" s="353"/>
      <c r="J41" s="353"/>
      <c r="K41" s="353"/>
    </row>
    <row r="42" spans="1:11" ht="23.25" x14ac:dyDescent="0.5">
      <c r="A42" s="51"/>
      <c r="B42" s="51"/>
      <c r="C42" s="51"/>
      <c r="D42" s="51"/>
      <c r="E42" s="51"/>
      <c r="F42" s="51"/>
      <c r="G42" s="364"/>
      <c r="H42" s="353"/>
      <c r="I42" s="353"/>
      <c r="J42" s="353"/>
      <c r="K42" s="353"/>
    </row>
    <row r="43" spans="1:11" ht="23.25" x14ac:dyDescent="0.5">
      <c r="A43" s="356" t="s">
        <v>2</v>
      </c>
      <c r="B43" s="356" t="s">
        <v>3</v>
      </c>
      <c r="C43" s="356" t="s">
        <v>4</v>
      </c>
      <c r="D43" s="356" t="s">
        <v>5</v>
      </c>
      <c r="E43" s="356" t="s">
        <v>6</v>
      </c>
      <c r="F43" s="356" t="s">
        <v>7</v>
      </c>
      <c r="G43" s="364"/>
      <c r="H43" s="353"/>
      <c r="I43" s="353"/>
      <c r="J43" s="353"/>
      <c r="K43" s="353"/>
    </row>
    <row r="44" spans="1:11" ht="23.25" x14ac:dyDescent="0.5">
      <c r="A44" s="359"/>
      <c r="B44" s="359" t="s">
        <v>8</v>
      </c>
      <c r="C44" s="359"/>
      <c r="D44" s="359"/>
      <c r="E44" s="359" t="s">
        <v>9</v>
      </c>
      <c r="F44" s="359" t="s">
        <v>52</v>
      </c>
      <c r="G44" s="364"/>
      <c r="H44" s="370"/>
      <c r="I44" s="370"/>
      <c r="J44" s="370"/>
      <c r="K44" s="370"/>
    </row>
    <row r="45" spans="1:11" ht="23.25" x14ac:dyDescent="0.5">
      <c r="A45" s="362"/>
      <c r="B45" s="362"/>
      <c r="C45" s="362"/>
      <c r="D45" s="362"/>
      <c r="E45" s="363"/>
      <c r="F45" s="362"/>
      <c r="G45" s="364"/>
      <c r="H45" s="355"/>
      <c r="I45" s="355"/>
      <c r="J45" s="355"/>
      <c r="K45" s="355"/>
    </row>
    <row r="46" spans="1:11" ht="23.25" x14ac:dyDescent="0.5">
      <c r="A46" s="366" t="s">
        <v>53</v>
      </c>
      <c r="B46" s="366">
        <v>80000</v>
      </c>
      <c r="C46" s="366">
        <v>3500</v>
      </c>
      <c r="D46" s="366">
        <v>27500</v>
      </c>
      <c r="E46" s="367" t="s">
        <v>9</v>
      </c>
      <c r="F46" s="366">
        <v>52500</v>
      </c>
      <c r="G46" s="364"/>
      <c r="H46" s="355"/>
      <c r="I46" s="355"/>
      <c r="J46" s="355"/>
      <c r="K46" s="355"/>
    </row>
    <row r="47" spans="1:11" ht="23.25" x14ac:dyDescent="0.5">
      <c r="A47" s="366" t="s">
        <v>54</v>
      </c>
      <c r="B47" s="366">
        <v>10000</v>
      </c>
      <c r="C47" s="366">
        <v>1000</v>
      </c>
      <c r="D47" s="366">
        <v>9375</v>
      </c>
      <c r="E47" s="367" t="s">
        <v>9</v>
      </c>
      <c r="F47" s="366">
        <v>625</v>
      </c>
      <c r="G47" s="364"/>
      <c r="H47" s="355"/>
      <c r="I47" s="355"/>
      <c r="J47" s="355"/>
      <c r="K47" s="355"/>
    </row>
    <row r="48" spans="1:11" ht="23.25" x14ac:dyDescent="0.5">
      <c r="A48" s="366" t="s">
        <v>55</v>
      </c>
      <c r="B48" s="373">
        <v>1617000000</v>
      </c>
      <c r="C48" s="373">
        <v>72439455.930000007</v>
      </c>
      <c r="D48" s="373">
        <v>549649023.25999999</v>
      </c>
      <c r="E48" s="361" t="s">
        <v>9</v>
      </c>
      <c r="F48" s="373">
        <v>1067350976.74</v>
      </c>
      <c r="G48" s="364"/>
      <c r="H48" s="355"/>
      <c r="I48" s="355"/>
      <c r="J48" s="355"/>
      <c r="K48" s="355"/>
    </row>
    <row r="49" spans="1:11" ht="23.25" x14ac:dyDescent="0.5">
      <c r="A49" s="366" t="s">
        <v>56</v>
      </c>
      <c r="B49" s="366"/>
      <c r="C49" s="366"/>
      <c r="D49" s="366"/>
      <c r="E49" s="367"/>
      <c r="F49" s="366"/>
      <c r="G49" s="364"/>
      <c r="H49" s="355"/>
      <c r="I49" s="355"/>
      <c r="J49" s="355"/>
      <c r="K49" s="355"/>
    </row>
    <row r="50" spans="1:11" ht="23.25" x14ac:dyDescent="0.5">
      <c r="A50" s="366" t="s">
        <v>113</v>
      </c>
      <c r="B50" s="366">
        <v>113000000</v>
      </c>
      <c r="C50" s="366">
        <v>9197181.9000000004</v>
      </c>
      <c r="D50" s="366">
        <v>81608654.599999994</v>
      </c>
      <c r="E50" s="367" t="s">
        <v>9</v>
      </c>
      <c r="F50" s="366">
        <v>31391345.400000006</v>
      </c>
      <c r="G50" s="364"/>
      <c r="H50" s="353"/>
      <c r="I50" s="353"/>
      <c r="J50" s="353"/>
      <c r="K50" s="353"/>
    </row>
    <row r="51" spans="1:11" ht="23.25" x14ac:dyDescent="0.5">
      <c r="A51" s="366" t="s">
        <v>58</v>
      </c>
      <c r="B51" s="366"/>
      <c r="C51" s="366"/>
      <c r="D51" s="366"/>
      <c r="E51" s="367"/>
      <c r="F51" s="366"/>
      <c r="G51" s="364"/>
      <c r="H51" s="353"/>
      <c r="I51" s="353"/>
      <c r="J51" s="353"/>
      <c r="K51" s="353"/>
    </row>
    <row r="52" spans="1:11" ht="23.25" x14ac:dyDescent="0.5">
      <c r="A52" s="366" t="s">
        <v>59</v>
      </c>
      <c r="B52" s="366">
        <v>15000000</v>
      </c>
      <c r="C52" s="366">
        <v>1619445</v>
      </c>
      <c r="D52" s="366">
        <v>10336527</v>
      </c>
      <c r="E52" s="367" t="s">
        <v>9</v>
      </c>
      <c r="F52" s="366">
        <v>4663473</v>
      </c>
      <c r="G52" s="364"/>
      <c r="H52" s="353"/>
      <c r="I52" s="353"/>
      <c r="J52" s="353"/>
      <c r="K52" s="353"/>
    </row>
    <row r="53" spans="1:11" ht="23.25" x14ac:dyDescent="0.5">
      <c r="A53" s="366" t="s">
        <v>60</v>
      </c>
      <c r="B53" s="366"/>
      <c r="C53" s="366"/>
      <c r="D53" s="366"/>
      <c r="E53" s="367"/>
      <c r="F53" s="366"/>
      <c r="G53" s="364"/>
      <c r="H53" s="353"/>
      <c r="I53" s="353"/>
      <c r="J53" s="353"/>
      <c r="K53" s="353"/>
    </row>
    <row r="54" spans="1:11" ht="23.25" x14ac:dyDescent="0.5">
      <c r="A54" s="366" t="s">
        <v>61</v>
      </c>
      <c r="B54" s="366">
        <v>200000</v>
      </c>
      <c r="C54" s="366">
        <v>17070</v>
      </c>
      <c r="D54" s="366">
        <v>171585</v>
      </c>
      <c r="E54" s="367" t="s">
        <v>9</v>
      </c>
      <c r="F54" s="366">
        <v>28415</v>
      </c>
      <c r="G54" s="364"/>
      <c r="H54" s="353"/>
      <c r="I54" s="353"/>
      <c r="J54" s="353"/>
      <c r="K54" s="353"/>
    </row>
    <row r="55" spans="1:11" ht="23.25" x14ac:dyDescent="0.5">
      <c r="A55" s="366" t="s">
        <v>62</v>
      </c>
      <c r="B55" s="366">
        <v>800000</v>
      </c>
      <c r="C55" s="366">
        <v>190800</v>
      </c>
      <c r="D55" s="366">
        <v>782800</v>
      </c>
      <c r="E55" s="367" t="s">
        <v>9</v>
      </c>
      <c r="F55" s="366">
        <v>17200</v>
      </c>
      <c r="G55" s="364"/>
      <c r="H55" s="353"/>
      <c r="I55" s="353"/>
      <c r="J55" s="353"/>
      <c r="K55" s="353"/>
    </row>
    <row r="56" spans="1:11" ht="23.25" x14ac:dyDescent="0.5">
      <c r="A56" s="366" t="s">
        <v>63</v>
      </c>
      <c r="B56" s="366">
        <v>300000</v>
      </c>
      <c r="C56" s="366">
        <v>6000</v>
      </c>
      <c r="D56" s="366">
        <v>195000</v>
      </c>
      <c r="E56" s="367" t="s">
        <v>9</v>
      </c>
      <c r="F56" s="366">
        <v>105000</v>
      </c>
      <c r="G56" s="364"/>
      <c r="H56" s="353"/>
      <c r="I56" s="353"/>
      <c r="J56" s="353"/>
      <c r="K56" s="353"/>
    </row>
    <row r="57" spans="1:11" ht="23.25" x14ac:dyDescent="0.5">
      <c r="A57" s="366" t="s">
        <v>64</v>
      </c>
      <c r="B57" s="366">
        <v>500000</v>
      </c>
      <c r="C57" s="366">
        <v>52530</v>
      </c>
      <c r="D57" s="366">
        <v>337235</v>
      </c>
      <c r="E57" s="367" t="s">
        <v>9</v>
      </c>
      <c r="F57" s="366">
        <v>162765</v>
      </c>
      <c r="G57" s="364"/>
      <c r="H57" s="353"/>
      <c r="I57" s="353"/>
      <c r="J57" s="353"/>
      <c r="K57" s="353"/>
    </row>
    <row r="58" spans="1:11" ht="23.25" x14ac:dyDescent="0.5">
      <c r="A58" s="366" t="s">
        <v>65</v>
      </c>
      <c r="B58" s="366">
        <v>7200000</v>
      </c>
      <c r="C58" s="366">
        <v>970036</v>
      </c>
      <c r="D58" s="366">
        <v>5748901</v>
      </c>
      <c r="E58" s="367" t="s">
        <v>9</v>
      </c>
      <c r="F58" s="366">
        <v>1451099</v>
      </c>
      <c r="G58" s="364"/>
      <c r="H58" s="353"/>
      <c r="I58" s="353"/>
      <c r="J58" s="353"/>
      <c r="K58" s="353"/>
    </row>
    <row r="59" spans="1:11" ht="23.25" x14ac:dyDescent="0.5">
      <c r="A59" s="366" t="s">
        <v>66</v>
      </c>
      <c r="B59" s="366"/>
      <c r="C59" s="366"/>
      <c r="D59" s="366"/>
      <c r="E59" s="367"/>
      <c r="F59" s="366"/>
      <c r="G59" s="364"/>
      <c r="H59" s="353"/>
      <c r="I59" s="353"/>
      <c r="J59" s="353"/>
      <c r="K59" s="353"/>
    </row>
    <row r="60" spans="1:11" ht="23.25" x14ac:dyDescent="0.5">
      <c r="A60" s="366" t="s">
        <v>67</v>
      </c>
      <c r="B60" s="373">
        <v>137000000</v>
      </c>
      <c r="C60" s="373">
        <v>12053062.9</v>
      </c>
      <c r="D60" s="373">
        <v>99180702.599999994</v>
      </c>
      <c r="E60" s="361" t="s">
        <v>9</v>
      </c>
      <c r="F60" s="373">
        <v>37819297.400000006</v>
      </c>
      <c r="G60" s="364"/>
      <c r="H60" s="353"/>
      <c r="I60" s="353"/>
      <c r="J60" s="353"/>
      <c r="K60" s="353"/>
    </row>
    <row r="61" spans="1:11" ht="23.25" x14ac:dyDescent="0.5">
      <c r="A61" s="366" t="s">
        <v>68</v>
      </c>
      <c r="B61" s="366"/>
      <c r="C61" s="366"/>
      <c r="D61" s="366"/>
      <c r="E61" s="367"/>
      <c r="F61" s="366"/>
      <c r="G61" s="364"/>
      <c r="H61" s="353"/>
      <c r="I61" s="353"/>
      <c r="J61" s="353"/>
      <c r="K61" s="353"/>
    </row>
    <row r="62" spans="1:11" ht="23.25" x14ac:dyDescent="0.5">
      <c r="A62" s="366" t="s">
        <v>69</v>
      </c>
      <c r="B62" s="366">
        <v>85000000</v>
      </c>
      <c r="C62" s="366">
        <v>7916074</v>
      </c>
      <c r="D62" s="366">
        <v>62792165.549999997</v>
      </c>
      <c r="E62" s="367" t="s">
        <v>9</v>
      </c>
      <c r="F62" s="366">
        <v>22207834.450000003</v>
      </c>
      <c r="G62" s="364"/>
      <c r="H62" s="353"/>
      <c r="I62" s="353"/>
      <c r="J62" s="353"/>
      <c r="K62" s="353"/>
    </row>
    <row r="63" spans="1:11" ht="23.25" x14ac:dyDescent="0.5">
      <c r="A63" s="366" t="s">
        <v>70</v>
      </c>
      <c r="B63" s="373">
        <v>85000000</v>
      </c>
      <c r="C63" s="373">
        <v>7916074</v>
      </c>
      <c r="D63" s="373">
        <v>62792165.549999997</v>
      </c>
      <c r="E63" s="361" t="s">
        <v>9</v>
      </c>
      <c r="F63" s="373">
        <v>22207834.450000003</v>
      </c>
      <c r="G63" s="364"/>
      <c r="H63" s="353"/>
      <c r="I63" s="353"/>
      <c r="J63" s="353"/>
      <c r="K63" s="353"/>
    </row>
    <row r="64" spans="1:11" ht="23.25" x14ac:dyDescent="0.5">
      <c r="A64" s="366" t="s">
        <v>71</v>
      </c>
      <c r="B64" s="366"/>
      <c r="C64" s="366"/>
      <c r="D64" s="366"/>
      <c r="E64" s="367"/>
      <c r="F64" s="366"/>
      <c r="G64" s="364"/>
      <c r="H64" s="370"/>
      <c r="I64" s="370"/>
      <c r="J64" s="370"/>
      <c r="K64" s="370"/>
    </row>
    <row r="65" spans="1:11" ht="23.25" x14ac:dyDescent="0.5">
      <c r="A65" s="366" t="s">
        <v>72</v>
      </c>
      <c r="B65" s="366">
        <v>0</v>
      </c>
      <c r="C65" s="366">
        <v>0</v>
      </c>
      <c r="D65" s="366">
        <v>0</v>
      </c>
      <c r="E65" s="367" t="s">
        <v>9</v>
      </c>
      <c r="F65" s="366">
        <v>0</v>
      </c>
      <c r="G65" s="364"/>
      <c r="H65" s="355"/>
      <c r="I65" s="355"/>
      <c r="J65" s="355"/>
      <c r="K65" s="355"/>
    </row>
    <row r="66" spans="1:11" ht="23.25" x14ac:dyDescent="0.5">
      <c r="A66" s="366" t="s">
        <v>73</v>
      </c>
      <c r="B66" s="366">
        <v>10000000</v>
      </c>
      <c r="C66" s="366">
        <v>1083931</v>
      </c>
      <c r="D66" s="366">
        <v>8096588</v>
      </c>
      <c r="E66" s="367" t="s">
        <v>9</v>
      </c>
      <c r="F66" s="366">
        <v>1903412</v>
      </c>
      <c r="G66" s="364"/>
      <c r="H66" s="353"/>
      <c r="I66" s="353"/>
      <c r="J66" s="353"/>
      <c r="K66" s="353"/>
    </row>
    <row r="67" spans="1:11" ht="23.25" x14ac:dyDescent="0.5">
      <c r="A67" s="366" t="s">
        <v>74</v>
      </c>
      <c r="B67" s="366">
        <v>500000</v>
      </c>
      <c r="C67" s="366">
        <v>22100</v>
      </c>
      <c r="D67" s="366">
        <v>203512</v>
      </c>
      <c r="E67" s="367" t="s">
        <v>9</v>
      </c>
      <c r="F67" s="366">
        <v>296488</v>
      </c>
      <c r="G67" s="364"/>
      <c r="H67" s="353"/>
      <c r="I67" s="353"/>
      <c r="J67" s="353"/>
      <c r="K67" s="353"/>
    </row>
    <row r="68" spans="1:11" ht="23.25" x14ac:dyDescent="0.5">
      <c r="A68" s="366" t="s">
        <v>75</v>
      </c>
      <c r="B68" s="366">
        <v>1050000</v>
      </c>
      <c r="C68" s="366">
        <v>56740</v>
      </c>
      <c r="D68" s="366">
        <v>542500</v>
      </c>
      <c r="E68" s="367" t="s">
        <v>9</v>
      </c>
      <c r="F68" s="366">
        <v>507500</v>
      </c>
      <c r="G68" s="364"/>
      <c r="H68" s="353"/>
      <c r="I68" s="353"/>
      <c r="J68" s="353"/>
      <c r="K68" s="353"/>
    </row>
    <row r="69" spans="1:11" ht="23.25" x14ac:dyDescent="0.5">
      <c r="A69" s="366" t="s">
        <v>76</v>
      </c>
      <c r="B69" s="366">
        <v>10000000</v>
      </c>
      <c r="C69" s="366">
        <v>392270</v>
      </c>
      <c r="D69" s="366">
        <v>2502349</v>
      </c>
      <c r="E69" s="367" t="s">
        <v>9</v>
      </c>
      <c r="F69" s="366">
        <v>7497651</v>
      </c>
      <c r="G69" s="364"/>
      <c r="H69" s="370"/>
      <c r="I69" s="370"/>
      <c r="J69" s="370"/>
      <c r="K69" s="370"/>
    </row>
    <row r="70" spans="1:11" ht="23.25" x14ac:dyDescent="0.5">
      <c r="A70" s="366" t="s">
        <v>77</v>
      </c>
      <c r="B70" s="366">
        <v>4700000</v>
      </c>
      <c r="C70" s="366">
        <v>251100</v>
      </c>
      <c r="D70" s="366">
        <v>2234460</v>
      </c>
      <c r="E70" s="367" t="s">
        <v>9</v>
      </c>
      <c r="F70" s="366">
        <v>2465540</v>
      </c>
      <c r="G70" s="364"/>
      <c r="H70" s="355"/>
      <c r="I70" s="355"/>
      <c r="J70" s="355"/>
      <c r="K70" s="355"/>
    </row>
    <row r="71" spans="1:11" ht="23.25" x14ac:dyDescent="0.5">
      <c r="A71" s="366" t="s">
        <v>78</v>
      </c>
      <c r="B71" s="366">
        <v>130000</v>
      </c>
      <c r="C71" s="366">
        <v>5060</v>
      </c>
      <c r="D71" s="366">
        <v>29860</v>
      </c>
      <c r="E71" s="367" t="s">
        <v>9</v>
      </c>
      <c r="F71" s="366">
        <v>100140</v>
      </c>
      <c r="G71" s="364"/>
      <c r="H71" s="353"/>
      <c r="I71" s="353"/>
      <c r="J71" s="353"/>
      <c r="K71" s="353"/>
    </row>
    <row r="72" spans="1:11" ht="23.25" x14ac:dyDescent="0.5">
      <c r="A72" s="366" t="s">
        <v>79</v>
      </c>
      <c r="B72" s="366">
        <v>5200000</v>
      </c>
      <c r="C72" s="366">
        <v>229400</v>
      </c>
      <c r="D72" s="366">
        <v>4045810</v>
      </c>
      <c r="E72" s="367" t="s">
        <v>9</v>
      </c>
      <c r="F72" s="366">
        <v>1154190</v>
      </c>
      <c r="G72" s="364"/>
      <c r="H72" s="353"/>
      <c r="I72" s="353"/>
      <c r="J72" s="353"/>
      <c r="K72" s="353"/>
    </row>
    <row r="73" spans="1:11" ht="23.25" x14ac:dyDescent="0.5">
      <c r="A73" s="366" t="s">
        <v>80</v>
      </c>
      <c r="B73" s="366">
        <v>13800000</v>
      </c>
      <c r="C73" s="366">
        <v>1205065</v>
      </c>
      <c r="D73" s="366">
        <v>7911855</v>
      </c>
      <c r="E73" s="367" t="s">
        <v>9</v>
      </c>
      <c r="F73" s="366">
        <v>5888145</v>
      </c>
      <c r="G73" s="364"/>
      <c r="H73" s="353"/>
      <c r="I73" s="353"/>
      <c r="J73" s="353"/>
      <c r="K73" s="353"/>
    </row>
    <row r="74" spans="1:11" ht="23.25" x14ac:dyDescent="0.5">
      <c r="A74" s="366" t="s">
        <v>81</v>
      </c>
      <c r="B74" s="366">
        <v>50000</v>
      </c>
      <c r="C74" s="366">
        <v>0</v>
      </c>
      <c r="D74" s="366">
        <v>9280</v>
      </c>
      <c r="E74" s="367" t="s">
        <v>9</v>
      </c>
      <c r="F74" s="366">
        <v>40720</v>
      </c>
      <c r="G74" s="364"/>
      <c r="H74" s="370"/>
      <c r="I74" s="370"/>
      <c r="J74" s="370"/>
      <c r="K74" s="370"/>
    </row>
    <row r="75" spans="1:11" ht="23.25" x14ac:dyDescent="0.5">
      <c r="A75" s="366" t="s">
        <v>82</v>
      </c>
      <c r="B75" s="366">
        <v>15500000</v>
      </c>
      <c r="C75" s="366">
        <v>448950</v>
      </c>
      <c r="D75" s="366">
        <v>4796943</v>
      </c>
      <c r="E75" s="367" t="s">
        <v>9</v>
      </c>
      <c r="F75" s="366">
        <v>10703057</v>
      </c>
      <c r="G75" s="364"/>
      <c r="H75" s="355"/>
      <c r="I75" s="355"/>
      <c r="J75" s="355"/>
      <c r="K75" s="355"/>
    </row>
    <row r="76" spans="1:11" ht="23.25" x14ac:dyDescent="0.5">
      <c r="A76" s="366" t="s">
        <v>83</v>
      </c>
      <c r="B76" s="366">
        <v>30000</v>
      </c>
      <c r="C76" s="366">
        <v>20000</v>
      </c>
      <c r="D76" s="366">
        <v>57575</v>
      </c>
      <c r="E76" s="367" t="s">
        <v>6</v>
      </c>
      <c r="F76" s="366">
        <v>27575</v>
      </c>
      <c r="G76" s="364"/>
      <c r="H76" s="353"/>
      <c r="I76" s="353"/>
      <c r="J76" s="353"/>
      <c r="K76" s="353"/>
    </row>
    <row r="77" spans="1:11" ht="23.25" x14ac:dyDescent="0.5">
      <c r="A77" s="366" t="s">
        <v>84</v>
      </c>
      <c r="B77" s="366">
        <v>0</v>
      </c>
      <c r="C77" s="366">
        <v>0</v>
      </c>
      <c r="D77" s="366">
        <v>0</v>
      </c>
      <c r="E77" s="367" t="s">
        <v>9</v>
      </c>
      <c r="F77" s="366">
        <v>0</v>
      </c>
      <c r="G77" s="364"/>
      <c r="H77" s="353"/>
      <c r="I77" s="353"/>
      <c r="J77" s="353"/>
      <c r="K77" s="353"/>
    </row>
    <row r="78" spans="1:11" ht="23.25" x14ac:dyDescent="0.5">
      <c r="A78" s="366" t="s">
        <v>85</v>
      </c>
      <c r="B78" s="366">
        <v>0</v>
      </c>
      <c r="C78" s="366">
        <v>0</v>
      </c>
      <c r="D78" s="366">
        <v>0</v>
      </c>
      <c r="E78" s="367" t="s">
        <v>9</v>
      </c>
      <c r="F78" s="366">
        <v>0</v>
      </c>
      <c r="G78" s="364"/>
      <c r="H78" s="353"/>
      <c r="I78" s="353"/>
      <c r="J78" s="353"/>
      <c r="K78" s="353"/>
    </row>
    <row r="79" spans="1:11" ht="23.25" x14ac:dyDescent="0.5">
      <c r="A79" s="366" t="s">
        <v>86</v>
      </c>
      <c r="B79" s="366">
        <v>40000</v>
      </c>
      <c r="C79" s="366">
        <v>8265</v>
      </c>
      <c r="D79" s="366">
        <v>78930</v>
      </c>
      <c r="E79" s="367" t="s">
        <v>6</v>
      </c>
      <c r="F79" s="366">
        <v>38930</v>
      </c>
      <c r="G79" s="364"/>
      <c r="H79" s="353"/>
      <c r="I79" s="353"/>
      <c r="J79" s="353"/>
      <c r="K79" s="353"/>
    </row>
    <row r="80" spans="1:11" ht="23.25" x14ac:dyDescent="0.5">
      <c r="A80" s="366" t="s">
        <v>87</v>
      </c>
      <c r="B80" s="373">
        <v>61000000</v>
      </c>
      <c r="C80" s="373">
        <v>3722881</v>
      </c>
      <c r="D80" s="373">
        <v>30509662</v>
      </c>
      <c r="E80" s="361" t="s">
        <v>9</v>
      </c>
      <c r="F80" s="373">
        <v>30490338</v>
      </c>
      <c r="G80" s="364"/>
      <c r="H80" s="353"/>
      <c r="I80" s="353"/>
      <c r="J80" s="353"/>
      <c r="K80" s="353"/>
    </row>
    <row r="81" spans="1:11" ht="23.25" x14ac:dyDescent="0.5">
      <c r="A81" s="400" t="s">
        <v>88</v>
      </c>
      <c r="B81" s="371">
        <v>1900000000</v>
      </c>
      <c r="C81" s="371">
        <v>96131473.830000013</v>
      </c>
      <c r="D81" s="371">
        <v>742131553.40999997</v>
      </c>
      <c r="E81" s="383" t="s">
        <v>9</v>
      </c>
      <c r="F81" s="371">
        <v>1157868446.5900002</v>
      </c>
      <c r="G81" s="364"/>
      <c r="H81" s="353"/>
      <c r="I81" s="353"/>
      <c r="J81" s="353"/>
      <c r="K81" s="353"/>
    </row>
    <row r="82" spans="1:11" ht="23.25" x14ac:dyDescent="0.5">
      <c r="A82" s="385"/>
      <c r="B82" s="380"/>
      <c r="C82" s="380"/>
      <c r="D82" s="380"/>
      <c r="E82" s="385"/>
      <c r="F82" s="380"/>
      <c r="G82" s="364"/>
      <c r="H82" s="353"/>
      <c r="I82" s="353"/>
      <c r="J82" s="353"/>
      <c r="K82" s="353"/>
    </row>
    <row r="83" spans="1:11" ht="23.25" x14ac:dyDescent="0.5">
      <c r="A83" s="385"/>
      <c r="B83" s="380"/>
      <c r="C83" s="380"/>
      <c r="D83" s="380"/>
      <c r="E83" s="385"/>
      <c r="F83" s="380"/>
      <c r="G83" s="364"/>
      <c r="H83" s="353"/>
      <c r="I83" s="353"/>
      <c r="J83" s="353"/>
      <c r="K83" s="353"/>
    </row>
    <row r="84" spans="1:11" ht="23.25" x14ac:dyDescent="0.5">
      <c r="A84" s="385"/>
      <c r="B84" s="380"/>
      <c r="C84" s="380"/>
      <c r="D84" s="380"/>
      <c r="E84" s="385"/>
      <c r="F84" s="380"/>
      <c r="G84" s="364"/>
      <c r="H84" s="353"/>
      <c r="I84" s="353"/>
      <c r="J84" s="353"/>
      <c r="K84" s="353"/>
    </row>
    <row r="85" spans="1:11" ht="23.25" x14ac:dyDescent="0.5">
      <c r="A85" s="385"/>
      <c r="B85" s="380"/>
      <c r="C85" s="380"/>
      <c r="D85" s="380"/>
      <c r="E85" s="385"/>
      <c r="F85" s="380"/>
      <c r="G85" s="364"/>
      <c r="H85" s="353"/>
      <c r="I85" s="353"/>
      <c r="J85" s="353"/>
      <c r="K85" s="353"/>
    </row>
    <row r="86" spans="1:11" ht="23.25" x14ac:dyDescent="0.5">
      <c r="A86" s="51" t="s">
        <v>89</v>
      </c>
      <c r="B86" s="51"/>
      <c r="C86" s="51"/>
      <c r="D86" s="51"/>
      <c r="E86" s="51"/>
      <c r="F86" s="51"/>
      <c r="G86" s="364"/>
      <c r="H86" s="353"/>
      <c r="I86" s="353"/>
      <c r="J86" s="353"/>
      <c r="K86" s="353"/>
    </row>
    <row r="87" spans="1:11" ht="23.25" x14ac:dyDescent="0.5">
      <c r="A87" s="51"/>
      <c r="B87" s="51"/>
      <c r="C87" s="51"/>
      <c r="D87" s="51"/>
      <c r="E87" s="51"/>
      <c r="F87" s="51"/>
      <c r="G87" s="364"/>
      <c r="H87" s="353"/>
      <c r="I87" s="353"/>
      <c r="J87" s="353"/>
      <c r="K87" s="353"/>
    </row>
    <row r="88" spans="1:11" ht="23.25" x14ac:dyDescent="0.5">
      <c r="A88" s="356" t="s">
        <v>2</v>
      </c>
      <c r="B88" s="356" t="s">
        <v>3</v>
      </c>
      <c r="C88" s="356" t="s">
        <v>4</v>
      </c>
      <c r="D88" s="356" t="s">
        <v>5</v>
      </c>
      <c r="E88" s="356" t="s">
        <v>6</v>
      </c>
      <c r="F88" s="356" t="s">
        <v>7</v>
      </c>
      <c r="G88" s="364"/>
      <c r="H88" s="353"/>
      <c r="I88" s="353"/>
      <c r="J88" s="353"/>
      <c r="K88" s="353"/>
    </row>
    <row r="89" spans="1:11" ht="23.25" x14ac:dyDescent="0.5">
      <c r="A89" s="359"/>
      <c r="B89" s="359" t="s">
        <v>8</v>
      </c>
      <c r="C89" s="359"/>
      <c r="D89" s="359"/>
      <c r="E89" s="359" t="s">
        <v>9</v>
      </c>
      <c r="F89" s="359" t="s">
        <v>52</v>
      </c>
      <c r="G89" s="364"/>
      <c r="H89" s="353"/>
      <c r="I89" s="353"/>
      <c r="J89" s="353"/>
      <c r="K89" s="353"/>
    </row>
    <row r="90" spans="1:11" ht="23.25" x14ac:dyDescent="0.5">
      <c r="A90" s="386" t="s">
        <v>90</v>
      </c>
      <c r="B90" s="362"/>
      <c r="C90" s="362"/>
      <c r="D90" s="362"/>
      <c r="E90" s="363"/>
      <c r="F90" s="362"/>
      <c r="G90" s="364"/>
      <c r="H90" s="353"/>
      <c r="I90" s="353"/>
      <c r="J90" s="353"/>
      <c r="K90" s="353"/>
    </row>
    <row r="91" spans="1:11" ht="23.25" x14ac:dyDescent="0.5">
      <c r="A91" s="387" t="s">
        <v>91</v>
      </c>
      <c r="B91" s="366">
        <v>324000000</v>
      </c>
      <c r="C91" s="366">
        <v>9159008.9700000007</v>
      </c>
      <c r="D91" s="366">
        <v>216627794.78999999</v>
      </c>
      <c r="E91" s="367" t="s">
        <v>9</v>
      </c>
      <c r="F91" s="366">
        <v>107372205.21000001</v>
      </c>
      <c r="G91" s="364"/>
      <c r="H91" s="370"/>
      <c r="I91" s="370"/>
      <c r="J91" s="370"/>
      <c r="K91" s="370"/>
    </row>
    <row r="92" spans="1:11" ht="23.25" x14ac:dyDescent="0.5">
      <c r="A92" s="387" t="s">
        <v>92</v>
      </c>
      <c r="B92" s="366">
        <v>18965000</v>
      </c>
      <c r="C92" s="366">
        <v>3791742</v>
      </c>
      <c r="D92" s="366">
        <v>9969102</v>
      </c>
      <c r="E92" s="367" t="s">
        <v>9</v>
      </c>
      <c r="F92" s="366">
        <v>8995898</v>
      </c>
      <c r="G92" s="364"/>
      <c r="H92" s="355"/>
      <c r="I92" s="355"/>
      <c r="J92" s="355"/>
      <c r="K92" s="355"/>
    </row>
    <row r="93" spans="1:11" ht="23.25" x14ac:dyDescent="0.5">
      <c r="A93" s="387" t="s">
        <v>93</v>
      </c>
      <c r="B93" s="366">
        <v>557000000</v>
      </c>
      <c r="C93" s="366">
        <v>39208986.109999999</v>
      </c>
      <c r="D93" s="366">
        <v>441313397.60000008</v>
      </c>
      <c r="E93" s="367" t="s">
        <v>9</v>
      </c>
      <c r="F93" s="366">
        <v>115686602.39999992</v>
      </c>
      <c r="G93" s="364"/>
      <c r="H93" s="353"/>
      <c r="I93" s="353"/>
      <c r="J93" s="353"/>
      <c r="K93" s="353"/>
    </row>
    <row r="94" spans="1:11" ht="23.25" x14ac:dyDescent="0.5">
      <c r="A94" s="387" t="s">
        <v>94</v>
      </c>
      <c r="B94" s="366">
        <v>35000</v>
      </c>
      <c r="C94" s="366">
        <v>0</v>
      </c>
      <c r="D94" s="366">
        <v>0</v>
      </c>
      <c r="E94" s="367" t="s">
        <v>9</v>
      </c>
      <c r="F94" s="366">
        <v>35000</v>
      </c>
      <c r="G94" s="364"/>
      <c r="H94" s="353"/>
      <c r="I94" s="353"/>
      <c r="J94" s="353"/>
      <c r="K94" s="353"/>
    </row>
    <row r="95" spans="1:11" ht="23.25" x14ac:dyDescent="0.5">
      <c r="A95" s="401" t="s">
        <v>95</v>
      </c>
      <c r="B95" s="373">
        <v>900000000</v>
      </c>
      <c r="C95" s="373">
        <v>52159737.079999998</v>
      </c>
      <c r="D95" s="373">
        <v>667910294.3900001</v>
      </c>
      <c r="E95" s="361" t="s">
        <v>9</v>
      </c>
      <c r="F95" s="373">
        <v>232089705.6099999</v>
      </c>
      <c r="G95" s="364"/>
      <c r="H95" s="353"/>
      <c r="I95" s="353"/>
      <c r="J95" s="353"/>
      <c r="K95" s="353"/>
    </row>
    <row r="96" spans="1:11" ht="23.25" x14ac:dyDescent="0.5">
      <c r="A96" s="387" t="s">
        <v>96</v>
      </c>
      <c r="B96" s="389"/>
      <c r="C96" s="389"/>
      <c r="D96" s="389"/>
      <c r="E96" s="390"/>
      <c r="F96" s="389"/>
      <c r="G96" s="364"/>
      <c r="H96" s="353"/>
      <c r="I96" s="353"/>
      <c r="J96" s="353"/>
      <c r="K96" s="353"/>
    </row>
    <row r="97" spans="1:9" ht="23.25" x14ac:dyDescent="0.5">
      <c r="A97" s="387" t="s">
        <v>97</v>
      </c>
      <c r="B97" s="366"/>
      <c r="C97" s="366"/>
      <c r="D97" s="366"/>
      <c r="E97" s="367"/>
      <c r="F97" s="366"/>
      <c r="G97" s="364"/>
      <c r="H97" s="353"/>
      <c r="I97" s="353"/>
    </row>
    <row r="98" spans="1:9" ht="23.25" x14ac:dyDescent="0.5">
      <c r="A98" s="387" t="s">
        <v>98</v>
      </c>
      <c r="B98" s="366">
        <v>59200000</v>
      </c>
      <c r="C98" s="366">
        <v>0</v>
      </c>
      <c r="D98" s="366">
        <v>0</v>
      </c>
      <c r="E98" s="367" t="s">
        <v>9</v>
      </c>
      <c r="F98" s="366">
        <v>59200000</v>
      </c>
      <c r="G98" s="364"/>
      <c r="H98" s="353"/>
      <c r="I98" s="353"/>
    </row>
    <row r="99" spans="1:9" ht="23.25" x14ac:dyDescent="0.5">
      <c r="A99" s="387" t="s">
        <v>99</v>
      </c>
      <c r="B99" s="366">
        <v>800000</v>
      </c>
      <c r="C99" s="366">
        <v>-2000</v>
      </c>
      <c r="D99" s="366">
        <v>0</v>
      </c>
      <c r="E99" s="367" t="s">
        <v>9</v>
      </c>
      <c r="F99" s="366">
        <v>800000</v>
      </c>
      <c r="G99" s="364"/>
      <c r="H99" s="353"/>
      <c r="I99" s="353"/>
    </row>
    <row r="100" spans="1:9" ht="23.25" x14ac:dyDescent="0.5">
      <c r="A100" s="401" t="s">
        <v>100</v>
      </c>
      <c r="B100" s="362"/>
      <c r="C100" s="362"/>
      <c r="D100" s="362"/>
      <c r="E100" s="363"/>
      <c r="F100" s="362"/>
      <c r="G100" s="364"/>
      <c r="H100" s="353"/>
      <c r="I100" s="392"/>
    </row>
    <row r="101" spans="1:9" ht="23.25" x14ac:dyDescent="0.5">
      <c r="A101" s="401" t="s">
        <v>101</v>
      </c>
      <c r="B101" s="371">
        <v>60000000</v>
      </c>
      <c r="C101" s="366">
        <v>-2000</v>
      </c>
      <c r="D101" s="371">
        <v>0</v>
      </c>
      <c r="E101" s="383" t="s">
        <v>9</v>
      </c>
      <c r="F101" s="371">
        <v>60000000</v>
      </c>
      <c r="G101" s="364"/>
      <c r="H101" s="353"/>
      <c r="I101" s="353"/>
    </row>
    <row r="102" spans="1:9" ht="23.25" x14ac:dyDescent="0.5">
      <c r="A102" s="387" t="s">
        <v>102</v>
      </c>
      <c r="B102" s="362"/>
      <c r="C102" s="362"/>
      <c r="D102" s="362"/>
      <c r="E102" s="363"/>
      <c r="F102" s="362"/>
      <c r="G102" s="364"/>
      <c r="H102" s="353"/>
      <c r="I102" s="353"/>
    </row>
    <row r="103" spans="1:9" ht="23.25" x14ac:dyDescent="0.5">
      <c r="A103" s="387" t="s">
        <v>103</v>
      </c>
      <c r="B103" s="366">
        <v>350000000</v>
      </c>
      <c r="C103" s="366">
        <v>7792019.9500000002</v>
      </c>
      <c r="D103" s="366">
        <v>100877643.64999999</v>
      </c>
      <c r="E103" s="367" t="s">
        <v>9</v>
      </c>
      <c r="F103" s="366">
        <v>249122356.35000002</v>
      </c>
      <c r="G103" s="364"/>
      <c r="H103" s="353"/>
      <c r="I103" s="353"/>
    </row>
    <row r="104" spans="1:9" ht="23.25" x14ac:dyDescent="0.5">
      <c r="A104" s="387" t="s">
        <v>104</v>
      </c>
      <c r="B104" s="366">
        <v>50000000</v>
      </c>
      <c r="C104" s="366">
        <v>1000</v>
      </c>
      <c r="D104" s="366">
        <v>8519050</v>
      </c>
      <c r="E104" s="367" t="s">
        <v>9</v>
      </c>
      <c r="F104" s="366">
        <v>41480950</v>
      </c>
      <c r="G104" s="364"/>
      <c r="H104" s="353"/>
      <c r="I104" s="353"/>
    </row>
    <row r="105" spans="1:9" ht="23.25" x14ac:dyDescent="0.5">
      <c r="A105" s="387" t="s">
        <v>105</v>
      </c>
      <c r="B105" s="366">
        <v>900000000</v>
      </c>
      <c r="C105" s="366">
        <v>332098158.88</v>
      </c>
      <c r="D105" s="366">
        <v>689216157.3900001</v>
      </c>
      <c r="E105" s="367" t="s">
        <v>9</v>
      </c>
      <c r="F105" s="366">
        <v>210783842.6099999</v>
      </c>
      <c r="G105" s="364"/>
      <c r="H105" s="353"/>
      <c r="I105" s="353"/>
    </row>
    <row r="106" spans="1:9" ht="23.25" x14ac:dyDescent="0.5">
      <c r="A106" s="402" t="s">
        <v>106</v>
      </c>
      <c r="B106" s="373">
        <v>1300000000</v>
      </c>
      <c r="C106" s="373">
        <v>339891178.82999998</v>
      </c>
      <c r="D106" s="373">
        <v>798612851.04000008</v>
      </c>
      <c r="E106" s="361" t="s">
        <v>9</v>
      </c>
      <c r="F106" s="373">
        <v>501387148.95999992</v>
      </c>
      <c r="G106" s="364"/>
      <c r="H106" s="353"/>
      <c r="I106" s="353"/>
    </row>
    <row r="107" spans="1:9" ht="23.25" x14ac:dyDescent="0.5">
      <c r="A107" s="388" t="s">
        <v>107</v>
      </c>
      <c r="B107" s="373">
        <v>80000000000</v>
      </c>
      <c r="C107" s="373">
        <v>10985788093.279999</v>
      </c>
      <c r="D107" s="373">
        <v>56803583568.960007</v>
      </c>
      <c r="E107" s="361" t="s">
        <v>9</v>
      </c>
      <c r="F107" s="373">
        <v>23196416431.039993</v>
      </c>
      <c r="G107" s="364"/>
      <c r="H107" s="353"/>
      <c r="I107" s="353"/>
    </row>
    <row r="108" spans="1:9" ht="23.25" x14ac:dyDescent="0.5">
      <c r="A108" s="386" t="s">
        <v>108</v>
      </c>
      <c r="B108" s="362"/>
      <c r="C108" s="362"/>
      <c r="D108" s="362"/>
      <c r="E108" s="363"/>
      <c r="F108" s="362"/>
      <c r="G108" s="364"/>
      <c r="H108" s="353"/>
      <c r="I108" s="353"/>
    </row>
    <row r="109" spans="1:9" ht="23.25" x14ac:dyDescent="0.5">
      <c r="A109" s="391" t="s">
        <v>109</v>
      </c>
      <c r="B109" s="371"/>
      <c r="C109" s="371">
        <v>0</v>
      </c>
      <c r="D109" s="371">
        <v>0</v>
      </c>
      <c r="E109" s="367" t="s">
        <v>9</v>
      </c>
      <c r="F109" s="366">
        <v>0</v>
      </c>
      <c r="G109" s="364"/>
      <c r="H109" s="353"/>
      <c r="I109" s="353"/>
    </row>
    <row r="110" spans="1:9" ht="23.25" x14ac:dyDescent="0.5">
      <c r="A110" s="388" t="s">
        <v>110</v>
      </c>
      <c r="B110" s="373">
        <v>0</v>
      </c>
      <c r="C110" s="373">
        <v>0</v>
      </c>
      <c r="D110" s="373">
        <v>0</v>
      </c>
      <c r="E110" s="361" t="s">
        <v>9</v>
      </c>
      <c r="F110" s="373">
        <v>0</v>
      </c>
      <c r="G110" s="364"/>
      <c r="H110" s="353"/>
      <c r="I110" s="353"/>
    </row>
    <row r="111" spans="1:9" ht="23.25" x14ac:dyDescent="0.5">
      <c r="A111" s="388" t="s">
        <v>111</v>
      </c>
      <c r="B111" s="373">
        <v>80000000000</v>
      </c>
      <c r="C111" s="373">
        <v>10985788093.279999</v>
      </c>
      <c r="D111" s="373">
        <v>56803583568.960007</v>
      </c>
      <c r="E111" s="361" t="s">
        <v>9</v>
      </c>
      <c r="F111" s="373">
        <v>23196416431.039993</v>
      </c>
      <c r="G111" s="364"/>
      <c r="H111" s="353"/>
      <c r="I111" s="353"/>
    </row>
    <row r="112" spans="1:9" ht="23.25" x14ac:dyDescent="0.5">
      <c r="A112" s="357"/>
      <c r="B112" s="357"/>
      <c r="C112" s="357"/>
      <c r="D112" s="354"/>
      <c r="E112" s="357"/>
      <c r="F112" s="357"/>
      <c r="G112" s="353"/>
      <c r="H112" s="353"/>
      <c r="I112" s="353"/>
    </row>
    <row r="113" spans="1:1" ht="23.25" x14ac:dyDescent="0.5">
      <c r="A113" s="53" t="s">
        <v>112</v>
      </c>
    </row>
  </sheetData>
  <mergeCells count="9">
    <mergeCell ref="H2:K2"/>
    <mergeCell ref="H3:K3"/>
    <mergeCell ref="A42:F42"/>
    <mergeCell ref="A87:F87"/>
    <mergeCell ref="A41:F41"/>
    <mergeCell ref="A86:F86"/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opLeftCell="A70" workbookViewId="0">
      <selection activeCell="A83" sqref="A83"/>
    </sheetView>
  </sheetViews>
  <sheetFormatPr defaultRowHeight="14.25" x14ac:dyDescent="0.2"/>
  <cols>
    <col min="1" max="1" width="40.62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5.125" bestFit="1" customWidth="1"/>
    <col min="8" max="8" width="7.125" bestFit="1" customWidth="1"/>
    <col min="9" max="9" width="13.5" bestFit="1" customWidth="1"/>
    <col min="10" max="10" width="10.75" bestFit="1" customWidth="1"/>
    <col min="11" max="11" width="11.625" bestFit="1" customWidth="1"/>
  </cols>
  <sheetData>
    <row r="1" spans="1:12" ht="23.25" x14ac:dyDescent="0.45">
      <c r="A1" s="56" t="s">
        <v>0</v>
      </c>
      <c r="B1" s="56"/>
      <c r="C1" s="56"/>
      <c r="D1" s="56"/>
      <c r="E1" s="56"/>
      <c r="F1" s="56"/>
      <c r="G1" s="54"/>
      <c r="H1" s="54"/>
      <c r="I1" s="54"/>
      <c r="J1" s="54"/>
      <c r="K1" s="54"/>
      <c r="L1" s="54"/>
    </row>
    <row r="2" spans="1:12" ht="23.25" x14ac:dyDescent="0.45">
      <c r="A2" s="55">
        <f>[1]ประจำเดือนรวมเช็คไม่ต้องคีย์!A2</f>
        <v>43617</v>
      </c>
      <c r="B2" s="56"/>
      <c r="C2" s="56"/>
      <c r="D2" s="56"/>
      <c r="E2" s="56"/>
      <c r="F2" s="56"/>
      <c r="G2" s="54"/>
      <c r="H2" s="56" t="s">
        <v>1</v>
      </c>
      <c r="I2" s="56"/>
      <c r="J2" s="56"/>
      <c r="K2" s="56"/>
      <c r="L2" s="54"/>
    </row>
    <row r="3" spans="1:12" ht="23.25" x14ac:dyDescent="0.45">
      <c r="A3" s="56"/>
      <c r="B3" s="56"/>
      <c r="C3" s="56"/>
      <c r="D3" s="56"/>
      <c r="E3" s="56"/>
      <c r="F3" s="56"/>
      <c r="G3" s="54"/>
      <c r="H3" s="55">
        <f>A2</f>
        <v>43617</v>
      </c>
      <c r="I3" s="56"/>
      <c r="J3" s="56"/>
      <c r="K3" s="56"/>
      <c r="L3" s="54"/>
    </row>
    <row r="4" spans="1:12" ht="23.25" x14ac:dyDescent="0.5">
      <c r="A4" s="403" t="s">
        <v>2</v>
      </c>
      <c r="B4" s="403" t="s">
        <v>3</v>
      </c>
      <c r="C4" s="403" t="s">
        <v>4</v>
      </c>
      <c r="D4" s="403" t="s">
        <v>5</v>
      </c>
      <c r="E4" s="403" t="s">
        <v>6</v>
      </c>
      <c r="F4" s="403" t="s">
        <v>7</v>
      </c>
      <c r="G4" s="54"/>
      <c r="H4" s="404"/>
      <c r="I4" s="404"/>
      <c r="J4" s="405"/>
      <c r="K4" s="405"/>
      <c r="L4" s="54"/>
    </row>
    <row r="5" spans="1:12" ht="23.25" x14ac:dyDescent="0.5">
      <c r="A5" s="406"/>
      <c r="B5" s="406" t="s">
        <v>8</v>
      </c>
      <c r="C5" s="406"/>
      <c r="D5" s="406"/>
      <c r="E5" s="406" t="s">
        <v>9</v>
      </c>
      <c r="F5" s="406" t="s">
        <v>10</v>
      </c>
      <c r="G5" s="54"/>
      <c r="H5" s="360" t="s">
        <v>11</v>
      </c>
      <c r="I5" s="360" t="s">
        <v>12</v>
      </c>
      <c r="J5" s="394" t="s">
        <v>4</v>
      </c>
      <c r="K5" s="360" t="s">
        <v>5</v>
      </c>
      <c r="L5" s="54"/>
    </row>
    <row r="6" spans="1:12" ht="23.25" x14ac:dyDescent="0.5">
      <c r="A6" s="362" t="s">
        <v>13</v>
      </c>
      <c r="B6" s="362"/>
      <c r="C6" s="362"/>
      <c r="D6" s="362"/>
      <c r="E6" s="363"/>
      <c r="F6" s="362"/>
      <c r="G6" s="364"/>
      <c r="H6" s="403">
        <v>1</v>
      </c>
      <c r="I6" s="362" t="s">
        <v>14</v>
      </c>
      <c r="J6" s="365">
        <f>+[1]ประจำเดือนรวมเช็คไม่ต้องคีย์!BJ89</f>
        <v>57823844.030000001</v>
      </c>
      <c r="K6" s="365">
        <f>+[1]ประจำเดือนรวมเช็คไม่ต้องคีย์!BJ91</f>
        <v>618631225.60000002</v>
      </c>
      <c r="L6" s="54"/>
    </row>
    <row r="7" spans="1:12" ht="23.25" x14ac:dyDescent="0.5">
      <c r="A7" s="366" t="s">
        <v>15</v>
      </c>
      <c r="B7" s="366"/>
      <c r="C7" s="366"/>
      <c r="D7" s="366"/>
      <c r="E7" s="367"/>
      <c r="F7" s="366"/>
      <c r="G7" s="364"/>
      <c r="H7" s="407">
        <v>2</v>
      </c>
      <c r="I7" s="366" t="s">
        <v>16</v>
      </c>
      <c r="J7" s="369">
        <f>[1]ประจำเดือนรวมเช็คไม่ต้องคีย์!BK89</f>
        <v>304340.2</v>
      </c>
      <c r="K7" s="369">
        <f>+[1]ประจำเดือนรวมเช็คไม่ต้องคีย์!BK91</f>
        <v>70036462.809999987</v>
      </c>
      <c r="L7" s="54"/>
    </row>
    <row r="8" spans="1:12" ht="23.25" x14ac:dyDescent="0.5">
      <c r="A8" s="366" t="s">
        <v>17</v>
      </c>
      <c r="B8" s="366"/>
      <c r="C8" s="366"/>
      <c r="D8" s="366"/>
      <c r="E8" s="367"/>
      <c r="F8" s="366"/>
      <c r="G8" s="364"/>
      <c r="H8" s="407">
        <v>3</v>
      </c>
      <c r="I8" s="366" t="s">
        <v>18</v>
      </c>
      <c r="J8" s="369">
        <f>[1]ประจำเดือนรวมเช็คไม่ต้องคีย์!BL89</f>
        <v>3425124</v>
      </c>
      <c r="K8" s="369">
        <f>+[1]ประจำเดือนรวมเช็คไม่ต้องคีย์!BL91</f>
        <v>14851335.5</v>
      </c>
      <c r="L8" s="54"/>
    </row>
    <row r="9" spans="1:12" ht="23.25" x14ac:dyDescent="0.5">
      <c r="A9" s="366" t="s">
        <v>19</v>
      </c>
      <c r="B9" s="366">
        <v>139400000</v>
      </c>
      <c r="C9" s="366">
        <f>[1]ประจำเดือนรวมเช็คไม่ต้องคีย์!B89</f>
        <v>7984994.3199999994</v>
      </c>
      <c r="D9" s="366">
        <f>[1]ประจำเดือนรวมเช็คไม่ต้องคีย์!B91</f>
        <v>129842219.00999999</v>
      </c>
      <c r="E9" s="367" t="str">
        <f t="shared" ref="E9:E15" si="0">IF(D9&gt;B9,"+","-")</f>
        <v>-</v>
      </c>
      <c r="F9" s="366">
        <f t="shared" ref="F9:F15" si="1">ABS(D9-B9)</f>
        <v>9557780.9900000095</v>
      </c>
      <c r="G9" s="364"/>
      <c r="H9" s="407">
        <v>4</v>
      </c>
      <c r="I9" s="366" t="s">
        <v>20</v>
      </c>
      <c r="J9" s="369">
        <f>[1]ประจำเดือนรวมเช็คไม่ต้องคีย์!BM89</f>
        <v>5520603.0199999996</v>
      </c>
      <c r="K9" s="369">
        <f>+[1]ประจำเดือนรวมเช็คไม่ต้องคีย์!BM91</f>
        <v>52771044.729999989</v>
      </c>
      <c r="L9" s="54"/>
    </row>
    <row r="10" spans="1:12" ht="23.25" x14ac:dyDescent="0.5">
      <c r="A10" s="366" t="s">
        <v>21</v>
      </c>
      <c r="B10" s="366">
        <v>14500000000</v>
      </c>
      <c r="C10" s="366">
        <f>[1]ประจำเดือนรวมเช็คไม่ต้องคีย์!C89</f>
        <v>2002531564.74</v>
      </c>
      <c r="D10" s="366">
        <f>[1]ประจำเดือนรวมเช็คไม่ต้องคีย์!C91</f>
        <v>12229391340.15</v>
      </c>
      <c r="E10" s="367" t="str">
        <f t="shared" si="0"/>
        <v>-</v>
      </c>
      <c r="F10" s="366">
        <f t="shared" si="1"/>
        <v>2270608659.8500004</v>
      </c>
      <c r="G10" s="364"/>
      <c r="H10" s="407"/>
      <c r="I10" s="366"/>
      <c r="J10" s="369"/>
      <c r="K10" s="369"/>
      <c r="L10" s="54"/>
    </row>
    <row r="11" spans="1:12" ht="23.25" x14ac:dyDescent="0.5">
      <c r="A11" s="366" t="s">
        <v>22</v>
      </c>
      <c r="B11" s="366">
        <v>900000000</v>
      </c>
      <c r="C11" s="366">
        <f>[1]ประจำเดือนรวมเช็คไม่ต้องคีย์!D89</f>
        <v>78575796.489999995</v>
      </c>
      <c r="D11" s="366">
        <f>[1]ประจำเดือนรวมเช็คไม่ต้องคีย์!D91</f>
        <v>809693259.33000004</v>
      </c>
      <c r="E11" s="367" t="str">
        <f t="shared" si="0"/>
        <v>-</v>
      </c>
      <c r="F11" s="366">
        <f t="shared" si="1"/>
        <v>90306740.669999957</v>
      </c>
      <c r="G11" s="364"/>
      <c r="H11" s="407"/>
      <c r="I11" s="366"/>
      <c r="J11" s="369"/>
      <c r="K11" s="369"/>
      <c r="L11" s="408"/>
    </row>
    <row r="12" spans="1:12" ht="23.25" x14ac:dyDescent="0.5">
      <c r="A12" s="366" t="s">
        <v>23</v>
      </c>
      <c r="B12" s="366">
        <v>600000</v>
      </c>
      <c r="C12" s="366">
        <f>[1]ประจำเดือนรวมเช็คไม่ต้องคีย์!E89</f>
        <v>49852</v>
      </c>
      <c r="D12" s="366">
        <f>[1]ประจำเดือนรวมเช็คไม่ต้องคีย์!E91</f>
        <v>651192</v>
      </c>
      <c r="E12" s="367" t="str">
        <f t="shared" si="0"/>
        <v>+</v>
      </c>
      <c r="F12" s="366">
        <f t="shared" si="1"/>
        <v>51192</v>
      </c>
      <c r="G12" s="364"/>
      <c r="H12" s="407"/>
      <c r="I12" s="366"/>
      <c r="J12" s="369"/>
      <c r="K12" s="369"/>
      <c r="L12" s="54"/>
    </row>
    <row r="13" spans="1:12" ht="23.25" x14ac:dyDescent="0.5">
      <c r="A13" s="366" t="s">
        <v>24</v>
      </c>
      <c r="B13" s="366">
        <v>240000000</v>
      </c>
      <c r="C13" s="366">
        <f>[1]ประจำเดือนรวมเช็คไม่ต้องคีย์!F89</f>
        <v>19279709.859999999</v>
      </c>
      <c r="D13" s="366">
        <f>[1]ประจำเดือนรวมเช็คไม่ต้องคีย์!F91</f>
        <v>166297441.13999999</v>
      </c>
      <c r="E13" s="367" t="str">
        <f t="shared" si="0"/>
        <v>-</v>
      </c>
      <c r="F13" s="366">
        <f t="shared" si="1"/>
        <v>73702558.860000014</v>
      </c>
      <c r="G13" s="364"/>
      <c r="H13" s="407"/>
      <c r="I13" s="366"/>
      <c r="J13" s="369"/>
      <c r="K13" s="369"/>
      <c r="L13" s="54"/>
    </row>
    <row r="14" spans="1:12" ht="23.25" x14ac:dyDescent="0.5">
      <c r="A14" s="366" t="s">
        <v>25</v>
      </c>
      <c r="B14" s="395">
        <v>60000000</v>
      </c>
      <c r="C14" s="366">
        <f>[1]ประจำเดือนรวมเช็คไม่ต้องคีย์!G89</f>
        <v>1729385.25</v>
      </c>
      <c r="D14" s="366">
        <f>[1]ประจำเดือนรวมเช็คไม่ต้องคีย์!G91</f>
        <v>16622591.75</v>
      </c>
      <c r="E14" s="367" t="str">
        <f>IF(D14&gt;B14,"+","-")</f>
        <v>-</v>
      </c>
      <c r="F14" s="366">
        <f>ABS(D14-B14)</f>
        <v>43377408.25</v>
      </c>
      <c r="G14" s="364"/>
      <c r="H14" s="409"/>
      <c r="I14" s="410"/>
      <c r="J14" s="410"/>
      <c r="K14" s="410"/>
      <c r="L14" s="408"/>
    </row>
    <row r="15" spans="1:12" ht="23.25" x14ac:dyDescent="0.5">
      <c r="A15" s="366" t="s">
        <v>26</v>
      </c>
      <c r="B15" s="373">
        <f>SUM(B9:B14)</f>
        <v>15840000000</v>
      </c>
      <c r="C15" s="373">
        <f>SUM(C9:C14)</f>
        <v>2110151302.6599998</v>
      </c>
      <c r="D15" s="373">
        <f>SUM(D9:D14)</f>
        <v>13352498043.379999</v>
      </c>
      <c r="E15" s="361" t="str">
        <f t="shared" si="0"/>
        <v>-</v>
      </c>
      <c r="F15" s="373">
        <f t="shared" si="1"/>
        <v>2487501956.6200008</v>
      </c>
      <c r="G15" s="364"/>
      <c r="H15" s="407"/>
      <c r="I15" s="366"/>
      <c r="J15" s="369"/>
      <c r="K15" s="369"/>
      <c r="L15" s="54"/>
    </row>
    <row r="16" spans="1:12" ht="23.25" x14ac:dyDescent="0.5">
      <c r="A16" s="366" t="s">
        <v>27</v>
      </c>
      <c r="B16" s="362"/>
      <c r="C16" s="362"/>
      <c r="D16" s="362"/>
      <c r="E16" s="363"/>
      <c r="F16" s="362"/>
      <c r="G16" s="364"/>
      <c r="H16" s="406"/>
      <c r="I16" s="366"/>
      <c r="J16" s="369"/>
      <c r="K16" s="369"/>
      <c r="L16" s="54"/>
    </row>
    <row r="17" spans="1:12" ht="24" thickBot="1" x14ac:dyDescent="0.55000000000000004">
      <c r="A17" s="366" t="s">
        <v>28</v>
      </c>
      <c r="B17" s="374">
        <v>26200000000</v>
      </c>
      <c r="C17" s="366">
        <f>[1]ประจำเดือนรวมเช็คไม่ต้องคีย์!H89</f>
        <v>1944790306.49</v>
      </c>
      <c r="D17" s="366">
        <f>[1]ประจำเดือนรวมเช็คไม่ต้องคีย์!H91</f>
        <v>19319057041.140003</v>
      </c>
      <c r="E17" s="367" t="str">
        <f t="shared" ref="E17:E27" si="2">IF(D17&gt;B17,"+","-")</f>
        <v>-</v>
      </c>
      <c r="F17" s="366">
        <f t="shared" ref="F17:F27" si="3">ABS(D17-B17)</f>
        <v>6880942958.8599968</v>
      </c>
      <c r="G17" s="364"/>
      <c r="H17" s="375"/>
      <c r="I17" s="376" t="s">
        <v>29</v>
      </c>
      <c r="J17" s="377">
        <f>SUM(J6:J16)</f>
        <v>67073911.25</v>
      </c>
      <c r="K17" s="377">
        <f>SUM(K6:K16)</f>
        <v>756290068.63999999</v>
      </c>
      <c r="L17" s="54"/>
    </row>
    <row r="18" spans="1:12" ht="24" thickTop="1" x14ac:dyDescent="0.5">
      <c r="A18" s="366" t="s">
        <v>30</v>
      </c>
      <c r="B18" s="374">
        <v>13000000000</v>
      </c>
      <c r="C18" s="366">
        <f>[1]ประจำเดือนรวมเช็คไม่ต้องคีย์!I89</f>
        <v>1109436510.3299999</v>
      </c>
      <c r="D18" s="366">
        <f>[1]ประจำเดือนรวมเช็คไม่ต้องคีย์!I91</f>
        <v>11757431904.110001</v>
      </c>
      <c r="E18" s="378" t="str">
        <f t="shared" si="2"/>
        <v>-</v>
      </c>
      <c r="F18" s="366">
        <f t="shared" si="3"/>
        <v>1242568095.8899994</v>
      </c>
      <c r="G18" s="364"/>
      <c r="H18" s="54"/>
      <c r="I18" s="54"/>
      <c r="J18" s="54"/>
      <c r="K18" s="54"/>
      <c r="L18" s="54"/>
    </row>
    <row r="19" spans="1:12" ht="23.25" x14ac:dyDescent="0.5">
      <c r="A19" s="366" t="s">
        <v>31</v>
      </c>
      <c r="B19" s="374">
        <v>0</v>
      </c>
      <c r="C19" s="366">
        <f>[1]ประจำเดือนรวมเช็คไม่ต้องคีย์!J89</f>
        <v>0</v>
      </c>
      <c r="D19" s="366">
        <f>[1]ประจำเดือนรวมเช็คไม่ต้องคีย์!J91</f>
        <v>0</v>
      </c>
      <c r="E19" s="367" t="str">
        <f t="shared" si="2"/>
        <v>-</v>
      </c>
      <c r="F19" s="366">
        <f t="shared" si="3"/>
        <v>0</v>
      </c>
      <c r="G19" s="364"/>
      <c r="H19" s="408"/>
      <c r="I19" s="408"/>
      <c r="J19" s="54"/>
      <c r="K19" s="364"/>
      <c r="L19" s="408"/>
    </row>
    <row r="20" spans="1:12" ht="23.25" x14ac:dyDescent="0.5">
      <c r="A20" s="366" t="s">
        <v>32</v>
      </c>
      <c r="B20" s="374">
        <v>4200000000</v>
      </c>
      <c r="C20" s="366">
        <f>[1]ประจำเดือนรวมเช็คไม่ต้องคีย์!K89</f>
        <v>422845626.44999999</v>
      </c>
      <c r="D20" s="366">
        <f>[1]ประจำเดือนรวมเช็คไม่ต้องคีย์!K91</f>
        <v>3338740772.29</v>
      </c>
      <c r="E20" s="367" t="str">
        <f t="shared" si="2"/>
        <v>-</v>
      </c>
      <c r="F20" s="366">
        <f t="shared" si="3"/>
        <v>861259227.71000004</v>
      </c>
      <c r="G20" s="364"/>
      <c r="H20" s="404"/>
      <c r="I20" s="54"/>
      <c r="J20" s="54"/>
      <c r="K20" s="54"/>
      <c r="L20" s="411"/>
    </row>
    <row r="21" spans="1:12" ht="23.25" x14ac:dyDescent="0.5">
      <c r="A21" s="366" t="s">
        <v>33</v>
      </c>
      <c r="B21" s="379">
        <v>12900000000</v>
      </c>
      <c r="C21" s="366">
        <f>[1]ประจำเดือนรวมเช็คไม่ต้องคีย์!L89</f>
        <v>876711456</v>
      </c>
      <c r="D21" s="380">
        <f>[1]ประจำเดือนรวมเช็คไม่ต้องคีย์!L91</f>
        <v>10579884294</v>
      </c>
      <c r="E21" s="367" t="str">
        <f t="shared" si="2"/>
        <v>-</v>
      </c>
      <c r="F21" s="381">
        <f t="shared" si="3"/>
        <v>2320115706</v>
      </c>
      <c r="G21" s="364"/>
      <c r="H21" s="404"/>
      <c r="I21" s="54"/>
      <c r="J21" s="54"/>
      <c r="K21" s="54"/>
      <c r="L21" s="411"/>
    </row>
    <row r="22" spans="1:12" ht="23.25" x14ac:dyDescent="0.5">
      <c r="A22" s="409" t="s">
        <v>34</v>
      </c>
      <c r="B22" s="379"/>
      <c r="C22" s="366"/>
      <c r="D22" s="380"/>
      <c r="E22" s="367"/>
      <c r="F22" s="381"/>
      <c r="G22" s="364"/>
      <c r="H22" s="404"/>
      <c r="I22" s="54"/>
      <c r="J22" s="54"/>
      <c r="K22" s="54"/>
      <c r="L22" s="411"/>
    </row>
    <row r="23" spans="1:12" ht="23.25" x14ac:dyDescent="0.5">
      <c r="A23" s="366" t="s">
        <v>35</v>
      </c>
      <c r="B23" s="374">
        <v>3570000000</v>
      </c>
      <c r="C23" s="366">
        <f>[1]ประจำเดือนรวมเช็คไม่ต้องคีย์!M89</f>
        <v>288327642.14999998</v>
      </c>
      <c r="D23" s="366">
        <f>[1]ประจำเดือนรวมเช็คไม่ต้องคีย์!M91</f>
        <v>2901909732.2800002</v>
      </c>
      <c r="E23" s="367" t="str">
        <f>IF(D23&gt;B23,"+","-")</f>
        <v>-</v>
      </c>
      <c r="F23" s="366">
        <f>ABS(D23-B23)</f>
        <v>668090267.71999979</v>
      </c>
      <c r="G23" s="364"/>
      <c r="H23" s="54"/>
      <c r="I23" s="54"/>
      <c r="J23" s="54"/>
      <c r="K23" s="54"/>
      <c r="L23" s="411"/>
    </row>
    <row r="24" spans="1:12" ht="23.25" x14ac:dyDescent="0.5">
      <c r="A24" s="366" t="s">
        <v>36</v>
      </c>
      <c r="B24" s="366">
        <v>4600000</v>
      </c>
      <c r="C24" s="366">
        <f>[1]ประจำเดือนรวมเช็คไม่ต้องคีย์!N89</f>
        <v>0</v>
      </c>
      <c r="D24" s="366">
        <f>[1]ประจำเดือนรวมเช็คไม่ต้องคีย์!N91</f>
        <v>1706907</v>
      </c>
      <c r="E24" s="367" t="str">
        <f>IF(D24&gt;B24,"+","-")</f>
        <v>-</v>
      </c>
      <c r="F24" s="366">
        <f>ABS(D24-B24)</f>
        <v>2893093</v>
      </c>
      <c r="G24" s="396"/>
      <c r="H24" s="412"/>
      <c r="I24" s="412"/>
      <c r="J24" s="412"/>
      <c r="K24" s="412"/>
      <c r="L24" s="413"/>
    </row>
    <row r="25" spans="1:12" ht="23.25" x14ac:dyDescent="0.5">
      <c r="A25" s="366" t="s">
        <v>37</v>
      </c>
      <c r="B25" s="366">
        <v>400000</v>
      </c>
      <c r="C25" s="366">
        <f>[1]ประจำเดือนรวมเช็คไม่ต้องคีย์!O89</f>
        <v>14960</v>
      </c>
      <c r="D25" s="366">
        <f>[1]ประจำเดือนรวมเช็คไม่ต้องคีย์!O91</f>
        <v>147280</v>
      </c>
      <c r="E25" s="367" t="str">
        <f>IF(D25&gt;B25,"+","-")</f>
        <v>-</v>
      </c>
      <c r="F25" s="366">
        <f>ABS(D25-B25)</f>
        <v>252720</v>
      </c>
      <c r="G25" s="364"/>
      <c r="H25" s="54"/>
      <c r="I25" s="54"/>
      <c r="J25" s="54"/>
      <c r="K25" s="54"/>
      <c r="L25" s="54"/>
    </row>
    <row r="26" spans="1:12" ht="23.25" x14ac:dyDescent="0.5">
      <c r="A26" s="366" t="s">
        <v>38</v>
      </c>
      <c r="B26" s="366">
        <v>125000000</v>
      </c>
      <c r="C26" s="366">
        <f>[1]ประจำเดือนรวมเช็คไม่ต้องคีย์!P89</f>
        <v>13270950</v>
      </c>
      <c r="D26" s="366">
        <f>[1]ประจำเดือนรวมเช็คไม่ต้องคีย์!P91</f>
        <v>109101650</v>
      </c>
      <c r="E26" s="367" t="str">
        <f>IF(D26&gt;B26,"+","-")</f>
        <v>-</v>
      </c>
      <c r="F26" s="366">
        <f>ABS(D26-B26)</f>
        <v>15898350</v>
      </c>
      <c r="G26" s="364"/>
      <c r="H26" s="54"/>
      <c r="I26" s="54"/>
      <c r="J26" s="54"/>
      <c r="K26" s="54"/>
      <c r="L26" s="54"/>
    </row>
    <row r="27" spans="1:12" ht="23.25" x14ac:dyDescent="0.5">
      <c r="A27" s="366" t="s">
        <v>39</v>
      </c>
      <c r="B27" s="382">
        <f>SUM(B17:B26)</f>
        <v>60000000000</v>
      </c>
      <c r="C27" s="382">
        <f>SUM(C17:C26)</f>
        <v>4655397451.4199991</v>
      </c>
      <c r="D27" s="382">
        <f>SUM(D17:D26)</f>
        <v>48007979580.82</v>
      </c>
      <c r="E27" s="361" t="str">
        <f t="shared" si="2"/>
        <v>-</v>
      </c>
      <c r="F27" s="373">
        <f t="shared" si="3"/>
        <v>11992020419.18</v>
      </c>
      <c r="G27" s="364"/>
      <c r="H27" s="408"/>
      <c r="I27" s="408"/>
      <c r="J27" s="408"/>
      <c r="K27" s="408"/>
      <c r="L27" s="54"/>
    </row>
    <row r="28" spans="1:12" ht="23.25" x14ac:dyDescent="0.5">
      <c r="A28" s="372" t="s">
        <v>40</v>
      </c>
      <c r="B28" s="371">
        <f>+B15+B27</f>
        <v>75840000000</v>
      </c>
      <c r="C28" s="371">
        <f>+C15+C27</f>
        <v>6765548754.079999</v>
      </c>
      <c r="D28" s="371">
        <f>+D15+D27</f>
        <v>61360477624.199997</v>
      </c>
      <c r="E28" s="383" t="str">
        <f>IF(D28&gt;B28,"+","-")</f>
        <v>-</v>
      </c>
      <c r="F28" s="371">
        <f>ABS(D28-B28)</f>
        <v>14479522375.800003</v>
      </c>
      <c r="G28" s="364"/>
      <c r="H28" s="54"/>
      <c r="I28" s="54"/>
      <c r="J28" s="54"/>
      <c r="K28" s="54"/>
      <c r="L28" s="54"/>
    </row>
    <row r="29" spans="1:12" ht="23.25" x14ac:dyDescent="0.5">
      <c r="A29" s="366" t="s">
        <v>41</v>
      </c>
      <c r="B29" s="362"/>
      <c r="C29" s="362"/>
      <c r="D29" s="362"/>
      <c r="E29" s="363"/>
      <c r="F29" s="362"/>
      <c r="G29" s="364"/>
      <c r="H29" s="54"/>
      <c r="I29" s="54"/>
      <c r="J29" s="54"/>
      <c r="K29" s="54"/>
      <c r="L29" s="54"/>
    </row>
    <row r="30" spans="1:12" ht="23.25" x14ac:dyDescent="0.5">
      <c r="A30" s="366" t="s">
        <v>42</v>
      </c>
      <c r="B30" s="366"/>
      <c r="C30" s="366"/>
      <c r="D30" s="366"/>
      <c r="E30" s="367"/>
      <c r="F30" s="366"/>
      <c r="G30" s="364"/>
      <c r="H30" s="54"/>
      <c r="I30" s="54"/>
      <c r="J30" s="54"/>
      <c r="K30" s="54"/>
      <c r="L30" s="54"/>
    </row>
    <row r="31" spans="1:12" ht="23.25" x14ac:dyDescent="0.5">
      <c r="A31" s="366" t="s">
        <v>43</v>
      </c>
      <c r="B31" s="366">
        <v>1374000000</v>
      </c>
      <c r="C31" s="366">
        <f>[1]ประจำเดือนรวมเช็คไม่ต้องคีย์!R89</f>
        <v>52122484</v>
      </c>
      <c r="D31" s="366">
        <f>[1]ประจำเดือนรวมเช็คไม่ต้องคีย์!R91</f>
        <v>445052172.53999996</v>
      </c>
      <c r="E31" s="367" t="str">
        <f t="shared" ref="E31:E37" si="4">IF(D31&gt;B31,"+","-")</f>
        <v>-</v>
      </c>
      <c r="F31" s="366">
        <f t="shared" ref="F31:F37" si="5">ABS(D31-B31)</f>
        <v>928947827.46000004</v>
      </c>
      <c r="G31" s="364"/>
      <c r="H31" s="54"/>
      <c r="I31" s="54"/>
      <c r="J31" s="54"/>
      <c r="K31" s="54"/>
      <c r="L31" s="54"/>
    </row>
    <row r="32" spans="1:12" ht="23.25" x14ac:dyDescent="0.5">
      <c r="A32" s="366" t="s">
        <v>44</v>
      </c>
      <c r="B32" s="366">
        <v>37500000</v>
      </c>
      <c r="C32" s="366">
        <f>[1]ประจำเดือนรวมเช็คไม่ต้องคีย์!S89</f>
        <v>2864460</v>
      </c>
      <c r="D32" s="366">
        <f>[1]ประจำเดือนรวมเช็คไม่ต้องคีย์!S91</f>
        <v>28098830</v>
      </c>
      <c r="E32" s="367" t="str">
        <f t="shared" si="4"/>
        <v>-</v>
      </c>
      <c r="F32" s="366">
        <f t="shared" si="5"/>
        <v>9401170</v>
      </c>
      <c r="G32" s="364"/>
      <c r="H32" s="54"/>
      <c r="I32" s="54"/>
      <c r="J32" s="54"/>
      <c r="K32" s="54"/>
      <c r="L32" s="54"/>
    </row>
    <row r="33" spans="1:12" ht="23.25" x14ac:dyDescent="0.5">
      <c r="A33" s="366" t="s">
        <v>45</v>
      </c>
      <c r="B33" s="366">
        <v>64000000</v>
      </c>
      <c r="C33" s="366">
        <f>[1]ประจำเดือนรวมเช็คไม่ต้องคีย์!T89</f>
        <v>3581315.28</v>
      </c>
      <c r="D33" s="366">
        <f>[1]ประจำเดือนรวมเช็คไม่ต้องคีย์!T91</f>
        <v>35019474.979999997</v>
      </c>
      <c r="E33" s="367" t="str">
        <f t="shared" si="4"/>
        <v>-</v>
      </c>
      <c r="F33" s="366">
        <f t="shared" si="5"/>
        <v>28980525.020000003</v>
      </c>
      <c r="G33" s="364"/>
      <c r="H33" s="54"/>
      <c r="I33" s="54"/>
      <c r="J33" s="54"/>
      <c r="K33" s="54"/>
      <c r="L33" s="408"/>
    </row>
    <row r="34" spans="1:12" ht="23.25" x14ac:dyDescent="0.5">
      <c r="A34" s="366" t="s">
        <v>46</v>
      </c>
      <c r="B34" s="366">
        <v>52000000</v>
      </c>
      <c r="C34" s="366">
        <f>[1]ประจำเดือนรวมเช็คไม่ต้องคีย์!U89</f>
        <v>4645654.8099999996</v>
      </c>
      <c r="D34" s="366">
        <f>[1]ประจำเดือนรวมเช็คไม่ต้องคีย์!U91</f>
        <v>45664010.830000006</v>
      </c>
      <c r="E34" s="367" t="str">
        <f t="shared" si="4"/>
        <v>-</v>
      </c>
      <c r="F34" s="366">
        <f t="shared" si="5"/>
        <v>6335989.1699999943</v>
      </c>
      <c r="G34" s="364"/>
      <c r="H34" s="54"/>
      <c r="I34" s="54"/>
      <c r="J34" s="54"/>
      <c r="K34" s="54"/>
      <c r="L34" s="54"/>
    </row>
    <row r="35" spans="1:12" ht="23.25" x14ac:dyDescent="0.5">
      <c r="A35" s="366" t="s">
        <v>47</v>
      </c>
      <c r="B35" s="366">
        <v>10000</v>
      </c>
      <c r="C35" s="366">
        <f>[1]ประจำเดือนรวมเช็คไม่ต้องคีย์!V89</f>
        <v>0</v>
      </c>
      <c r="D35" s="366">
        <f>[1]ประจำเดือนรวมเช็คไม่ต้องคีย์!V91</f>
        <v>2200</v>
      </c>
      <c r="E35" s="367" t="str">
        <f t="shared" si="4"/>
        <v>-</v>
      </c>
      <c r="F35" s="366">
        <f t="shared" si="5"/>
        <v>7800</v>
      </c>
      <c r="G35" s="364"/>
      <c r="H35" s="54"/>
      <c r="I35" s="54"/>
      <c r="J35" s="54"/>
      <c r="K35" s="54"/>
      <c r="L35" s="54"/>
    </row>
    <row r="36" spans="1:12" ht="23.25" x14ac:dyDescent="0.5">
      <c r="A36" s="366" t="s">
        <v>48</v>
      </c>
      <c r="B36" s="366">
        <v>79000000</v>
      </c>
      <c r="C36" s="366">
        <f>[1]ประจำเดือนรวมเช็คไม่ต้องคีย์!W89</f>
        <v>5739424</v>
      </c>
      <c r="D36" s="366">
        <f>[1]ประจำเดือนรวมเช็คไม่ต้องคีย์!W91</f>
        <v>57141523</v>
      </c>
      <c r="E36" s="367" t="str">
        <f t="shared" si="4"/>
        <v>-</v>
      </c>
      <c r="F36" s="366">
        <f t="shared" si="5"/>
        <v>21858477</v>
      </c>
      <c r="G36" s="364"/>
      <c r="H36" s="54"/>
      <c r="I36" s="54"/>
      <c r="J36" s="54"/>
      <c r="K36" s="54"/>
      <c r="L36" s="408"/>
    </row>
    <row r="37" spans="1:12" ht="23.25" x14ac:dyDescent="0.5">
      <c r="A37" s="366" t="s">
        <v>49</v>
      </c>
      <c r="B37" s="414">
        <v>900000</v>
      </c>
      <c r="C37" s="366">
        <f>+[1]ประจำเดือนรวมเช็คไม่ต้องคีย์!X89</f>
        <v>70275</v>
      </c>
      <c r="D37" s="366">
        <f>[1]ประจำเดือนรวมเช็คไม่ต้องคีย์!X91</f>
        <v>624925</v>
      </c>
      <c r="E37" s="367" t="str">
        <f t="shared" si="4"/>
        <v>-</v>
      </c>
      <c r="F37" s="366">
        <f t="shared" si="5"/>
        <v>275075</v>
      </c>
      <c r="G37" s="364"/>
      <c r="H37" s="54"/>
      <c r="I37" s="54"/>
      <c r="J37" s="54"/>
      <c r="K37" s="54"/>
      <c r="L37" s="54"/>
    </row>
    <row r="38" spans="1:12" ht="23.25" x14ac:dyDescent="0.5">
      <c r="A38" s="366" t="s">
        <v>50</v>
      </c>
      <c r="B38" s="414">
        <v>9500000</v>
      </c>
      <c r="C38" s="366">
        <f>+[1]ประจำเดือนรวมเช็คไม่ต้องคีย์!Y89</f>
        <v>890450</v>
      </c>
      <c r="D38" s="366">
        <f>[1]ประจำเดือนรวมเช็คไม่ต้องคีย์!Y91</f>
        <v>7923075</v>
      </c>
      <c r="E38" s="367" t="str">
        <f>IF(D38&gt;B38,"+","-")</f>
        <v>-</v>
      </c>
      <c r="F38" s="366">
        <f>ABS(D38-B38)</f>
        <v>1576925</v>
      </c>
      <c r="G38" s="364"/>
      <c r="H38" s="54"/>
      <c r="I38" s="54"/>
      <c r="J38" s="54"/>
      <c r="K38" s="54"/>
      <c r="L38" s="54"/>
    </row>
    <row r="39" spans="1:12" ht="23.25" x14ac:dyDescent="0.5">
      <c r="A39" s="380"/>
      <c r="B39" s="414"/>
      <c r="C39" s="380"/>
      <c r="D39" s="380"/>
      <c r="E39" s="385"/>
      <c r="F39" s="380"/>
      <c r="G39" s="364"/>
      <c r="H39" s="54"/>
      <c r="I39" s="54"/>
      <c r="J39" s="54"/>
      <c r="K39" s="54"/>
      <c r="L39" s="54"/>
    </row>
    <row r="40" spans="1:12" ht="23.25" x14ac:dyDescent="0.5">
      <c r="A40" s="380"/>
      <c r="B40" s="414"/>
      <c r="C40" s="380"/>
      <c r="D40" s="380"/>
      <c r="E40" s="385"/>
      <c r="F40" s="380"/>
      <c r="G40" s="364"/>
      <c r="H40" s="54"/>
      <c r="I40" s="54"/>
      <c r="J40" s="54"/>
      <c r="K40" s="54"/>
      <c r="L40" s="54"/>
    </row>
    <row r="41" spans="1:12" ht="23.25" x14ac:dyDescent="0.45">
      <c r="A41" s="56" t="s">
        <v>51</v>
      </c>
      <c r="B41" s="56"/>
      <c r="C41" s="56"/>
      <c r="D41" s="56"/>
      <c r="E41" s="56"/>
      <c r="F41" s="56"/>
      <c r="G41" s="364"/>
      <c r="H41" s="54"/>
      <c r="I41" s="54"/>
      <c r="J41" s="54"/>
      <c r="K41" s="54"/>
      <c r="L41" s="54"/>
    </row>
    <row r="42" spans="1:12" ht="23.25" x14ac:dyDescent="0.45">
      <c r="A42" s="56"/>
      <c r="B42" s="56"/>
      <c r="C42" s="56"/>
      <c r="D42" s="56"/>
      <c r="E42" s="56"/>
      <c r="F42" s="56"/>
      <c r="G42" s="364"/>
      <c r="H42" s="54"/>
      <c r="I42" s="54"/>
      <c r="J42" s="54"/>
      <c r="K42" s="54"/>
      <c r="L42" s="54"/>
    </row>
    <row r="43" spans="1:12" ht="23.25" x14ac:dyDescent="0.5">
      <c r="A43" s="403" t="s">
        <v>2</v>
      </c>
      <c r="B43" s="403" t="s">
        <v>3</v>
      </c>
      <c r="C43" s="403" t="s">
        <v>4</v>
      </c>
      <c r="D43" s="403" t="s">
        <v>5</v>
      </c>
      <c r="E43" s="403" t="s">
        <v>6</v>
      </c>
      <c r="F43" s="403" t="s">
        <v>7</v>
      </c>
      <c r="G43" s="364"/>
      <c r="H43" s="54"/>
      <c r="I43" s="54"/>
      <c r="J43" s="54"/>
      <c r="K43" s="54"/>
      <c r="L43" s="54"/>
    </row>
    <row r="44" spans="1:12" ht="23.25" x14ac:dyDescent="0.5">
      <c r="A44" s="406"/>
      <c r="B44" s="406" t="str">
        <f>+B5</f>
        <v>ปี 2562</v>
      </c>
      <c r="C44" s="406"/>
      <c r="D44" s="406"/>
      <c r="E44" s="406" t="s">
        <v>9</v>
      </c>
      <c r="F44" s="406" t="s">
        <v>52</v>
      </c>
      <c r="G44" s="364"/>
      <c r="H44" s="408"/>
      <c r="I44" s="408"/>
      <c r="J44" s="408"/>
      <c r="K44" s="408"/>
      <c r="L44" s="54"/>
    </row>
    <row r="45" spans="1:12" ht="23.25" x14ac:dyDescent="0.5">
      <c r="A45" s="362"/>
      <c r="B45" s="362"/>
      <c r="C45" s="362"/>
      <c r="D45" s="362"/>
      <c r="E45" s="363"/>
      <c r="F45" s="362"/>
      <c r="G45" s="364"/>
      <c r="H45" s="54"/>
      <c r="I45" s="54"/>
      <c r="J45" s="54"/>
      <c r="K45" s="54"/>
      <c r="L45" s="408"/>
    </row>
    <row r="46" spans="1:12" ht="23.25" x14ac:dyDescent="0.5">
      <c r="A46" s="366" t="s">
        <v>53</v>
      </c>
      <c r="B46" s="366">
        <v>80000</v>
      </c>
      <c r="C46" s="366">
        <f>+[1]ประจำเดือนรวมเช็คไม่ต้องคีย์!Z89</f>
        <v>3000</v>
      </c>
      <c r="D46" s="366">
        <f>+[1]ประจำเดือนรวมเช็คไม่ต้องคีย์!Z91</f>
        <v>30500</v>
      </c>
      <c r="E46" s="367" t="str">
        <f>IF(D46&gt;B46,"+","-")</f>
        <v>-</v>
      </c>
      <c r="F46" s="366">
        <f>ABS(D46-B46)</f>
        <v>49500</v>
      </c>
      <c r="G46" s="364"/>
      <c r="H46" s="54"/>
      <c r="I46" s="54"/>
      <c r="J46" s="54"/>
      <c r="K46" s="54"/>
      <c r="L46" s="408"/>
    </row>
    <row r="47" spans="1:12" ht="23.25" x14ac:dyDescent="0.5">
      <c r="A47" s="366" t="s">
        <v>54</v>
      </c>
      <c r="B47" s="366">
        <v>10000</v>
      </c>
      <c r="C47" s="366">
        <f>+[1]ประจำเดือนรวมเช็คไม่ต้องคีย์!AA89</f>
        <v>0</v>
      </c>
      <c r="D47" s="366">
        <f>+[1]ประจำเดือนรวมเช็คไม่ต้องคีย์!AA91</f>
        <v>9375</v>
      </c>
      <c r="E47" s="367" t="str">
        <f>IF(D47&gt;B47,"+","-")</f>
        <v>-</v>
      </c>
      <c r="F47" s="366">
        <f>ABS(D47-B47)</f>
        <v>625</v>
      </c>
      <c r="G47" s="364"/>
      <c r="H47" s="54"/>
      <c r="I47" s="54"/>
      <c r="J47" s="54"/>
      <c r="K47" s="54"/>
      <c r="L47" s="408"/>
    </row>
    <row r="48" spans="1:12" ht="23.25" x14ac:dyDescent="0.5">
      <c r="A48" s="366" t="s">
        <v>55</v>
      </c>
      <c r="B48" s="373">
        <f>SUM(B46:B47,B31:B38)</f>
        <v>1617000000</v>
      </c>
      <c r="C48" s="373">
        <f>SUM(C46:C47,C31:C38)</f>
        <v>69917063.090000004</v>
      </c>
      <c r="D48" s="373">
        <f>SUM(D46:D47,D31:D38)</f>
        <v>619566086.35000002</v>
      </c>
      <c r="E48" s="361" t="str">
        <f>IF(D48&gt;B48,"+","-")</f>
        <v>-</v>
      </c>
      <c r="F48" s="373">
        <f>ABS(D48-B48)</f>
        <v>997433913.64999998</v>
      </c>
      <c r="G48" s="364"/>
      <c r="H48" s="54"/>
      <c r="I48" s="54"/>
      <c r="J48" s="54"/>
      <c r="K48" s="54"/>
      <c r="L48" s="408"/>
    </row>
    <row r="49" spans="1:12" ht="23.25" x14ac:dyDescent="0.5">
      <c r="A49" s="366" t="s">
        <v>56</v>
      </c>
      <c r="B49" s="366"/>
      <c r="C49" s="366"/>
      <c r="D49" s="366"/>
      <c r="E49" s="367"/>
      <c r="F49" s="366"/>
      <c r="G49" s="364"/>
      <c r="H49" s="54"/>
      <c r="I49" s="54"/>
      <c r="J49" s="54"/>
      <c r="K49" s="54"/>
      <c r="L49" s="408"/>
    </row>
    <row r="50" spans="1:12" ht="23.25" x14ac:dyDescent="0.5">
      <c r="A50" s="366" t="s">
        <v>113</v>
      </c>
      <c r="B50" s="366">
        <v>113000000</v>
      </c>
      <c r="C50" s="366">
        <f>[1]ประจำเดือนรวมเช็คไม่ต้องคีย์!AB89</f>
        <v>7415796.7000000002</v>
      </c>
      <c r="D50" s="366">
        <f>[1]ประจำเดือนรวมเช็คไม่ต้องคีย์!AB91</f>
        <v>89024451.299999997</v>
      </c>
      <c r="E50" s="367" t="str">
        <f>IF(D50&gt;B50,"+","-")</f>
        <v>-</v>
      </c>
      <c r="F50" s="366">
        <f>ABS(D50-B50)</f>
        <v>23975548.700000003</v>
      </c>
      <c r="G50" s="364"/>
      <c r="H50" s="54"/>
      <c r="I50" s="54"/>
      <c r="J50" s="54"/>
      <c r="K50" s="54"/>
      <c r="L50" s="54"/>
    </row>
    <row r="51" spans="1:12" ht="23.25" x14ac:dyDescent="0.5">
      <c r="A51" s="366" t="s">
        <v>58</v>
      </c>
      <c r="B51" s="366"/>
      <c r="C51" s="366"/>
      <c r="D51" s="366"/>
      <c r="E51" s="367"/>
      <c r="F51" s="366"/>
      <c r="G51" s="364"/>
      <c r="H51" s="54"/>
      <c r="I51" s="54"/>
      <c r="J51" s="54"/>
      <c r="K51" s="54"/>
      <c r="L51" s="54"/>
    </row>
    <row r="52" spans="1:12" ht="23.25" x14ac:dyDescent="0.5">
      <c r="A52" s="366" t="s">
        <v>59</v>
      </c>
      <c r="B52" s="366">
        <v>15000000</v>
      </c>
      <c r="C52" s="366">
        <f>[1]ประจำเดือนรวมเช็คไม่ต้องคีย์!AC89</f>
        <v>1540880</v>
      </c>
      <c r="D52" s="366">
        <f>[1]ประจำเดือนรวมเช็คไม่ต้องคีย์!AC91</f>
        <v>11877407</v>
      </c>
      <c r="E52" s="367" t="str">
        <f t="shared" ref="E52:E58" si="6">IF(D52&gt;B52,"+","-")</f>
        <v>-</v>
      </c>
      <c r="F52" s="366">
        <f t="shared" ref="F52:F58" si="7">ABS(D52-B52)</f>
        <v>3122593</v>
      </c>
      <c r="G52" s="364"/>
      <c r="H52" s="54"/>
      <c r="I52" s="54"/>
      <c r="J52" s="54"/>
      <c r="K52" s="54"/>
      <c r="L52" s="54"/>
    </row>
    <row r="53" spans="1:12" ht="23.25" x14ac:dyDescent="0.5">
      <c r="A53" s="366" t="s">
        <v>60</v>
      </c>
      <c r="B53" s="366"/>
      <c r="C53" s="366"/>
      <c r="D53" s="366"/>
      <c r="E53" s="367"/>
      <c r="F53" s="366"/>
      <c r="G53" s="364"/>
      <c r="H53" s="54"/>
      <c r="I53" s="54"/>
      <c r="J53" s="54"/>
      <c r="K53" s="54"/>
      <c r="L53" s="54"/>
    </row>
    <row r="54" spans="1:12" ht="23.25" x14ac:dyDescent="0.5">
      <c r="A54" s="366" t="s">
        <v>61</v>
      </c>
      <c r="B54" s="366">
        <v>200000</v>
      </c>
      <c r="C54" s="366">
        <f>[1]ประจำเดือนรวมเช็คไม่ต้องคีย์!AD89</f>
        <v>13340</v>
      </c>
      <c r="D54" s="366">
        <f>[1]ประจำเดือนรวมเช็คไม่ต้องคีย์!AD91</f>
        <v>184925</v>
      </c>
      <c r="E54" s="367" t="str">
        <f t="shared" si="6"/>
        <v>-</v>
      </c>
      <c r="F54" s="366">
        <f t="shared" si="7"/>
        <v>15075</v>
      </c>
      <c r="G54" s="364"/>
      <c r="H54" s="54"/>
      <c r="I54" s="54"/>
      <c r="J54" s="54"/>
      <c r="K54" s="54"/>
      <c r="L54" s="54"/>
    </row>
    <row r="55" spans="1:12" ht="23.25" x14ac:dyDescent="0.5">
      <c r="A55" s="366" t="s">
        <v>62</v>
      </c>
      <c r="B55" s="366">
        <v>800000</v>
      </c>
      <c r="C55" s="366">
        <f>[1]ประจำเดือนรวมเช็คไม่ต้องคีย์!AE89</f>
        <v>124000</v>
      </c>
      <c r="D55" s="366">
        <f>[1]ประจำเดือนรวมเช็คไม่ต้องคีย์!AE91</f>
        <v>906800</v>
      </c>
      <c r="E55" s="367" t="str">
        <f t="shared" si="6"/>
        <v>+</v>
      </c>
      <c r="F55" s="366">
        <f t="shared" si="7"/>
        <v>106800</v>
      </c>
      <c r="G55" s="364"/>
      <c r="H55" s="54"/>
      <c r="I55" s="54"/>
      <c r="J55" s="54"/>
      <c r="K55" s="54"/>
      <c r="L55" s="54"/>
    </row>
    <row r="56" spans="1:12" ht="23.25" x14ac:dyDescent="0.5">
      <c r="A56" s="366" t="s">
        <v>63</v>
      </c>
      <c r="B56" s="366">
        <v>300000</v>
      </c>
      <c r="C56" s="366">
        <f>[1]ประจำเดือนรวมเช็คไม่ต้องคีย์!AF89</f>
        <v>1500</v>
      </c>
      <c r="D56" s="366">
        <f>[1]ประจำเดือนรวมเช็คไม่ต้องคีย์!AF91</f>
        <v>196500</v>
      </c>
      <c r="E56" s="367" t="str">
        <f t="shared" si="6"/>
        <v>-</v>
      </c>
      <c r="F56" s="366">
        <f t="shared" si="7"/>
        <v>103500</v>
      </c>
      <c r="G56" s="364"/>
      <c r="H56" s="54"/>
      <c r="I56" s="54"/>
      <c r="J56" s="54"/>
      <c r="K56" s="54"/>
      <c r="L56" s="54"/>
    </row>
    <row r="57" spans="1:12" ht="23.25" x14ac:dyDescent="0.5">
      <c r="A57" s="366" t="s">
        <v>64</v>
      </c>
      <c r="B57" s="366">
        <v>500000</v>
      </c>
      <c r="C57" s="366">
        <f>+[1]ประจำเดือนรวมเช็คไม่ต้องคีย์!AG89</f>
        <v>75000</v>
      </c>
      <c r="D57" s="366">
        <f>[1]ประจำเดือนรวมเช็คไม่ต้องคีย์!AG91</f>
        <v>412235</v>
      </c>
      <c r="E57" s="367" t="str">
        <f t="shared" si="6"/>
        <v>-</v>
      </c>
      <c r="F57" s="366">
        <f t="shared" si="7"/>
        <v>87765</v>
      </c>
      <c r="G57" s="364"/>
      <c r="H57" s="54"/>
      <c r="I57" s="54"/>
      <c r="J57" s="54"/>
      <c r="K57" s="54"/>
      <c r="L57" s="54"/>
    </row>
    <row r="58" spans="1:12" ht="23.25" x14ac:dyDescent="0.5">
      <c r="A58" s="366" t="s">
        <v>65</v>
      </c>
      <c r="B58" s="366">
        <v>7200000</v>
      </c>
      <c r="C58" s="366">
        <f>+[1]ประจำเดือนรวมเช็คไม่ต้องคีย์!AH89</f>
        <v>897926</v>
      </c>
      <c r="D58" s="366">
        <f>[1]ประจำเดือนรวมเช็คไม่ต้องคีย์!AH91</f>
        <v>6646827</v>
      </c>
      <c r="E58" s="367" t="str">
        <f t="shared" si="6"/>
        <v>-</v>
      </c>
      <c r="F58" s="366">
        <f t="shared" si="7"/>
        <v>553173</v>
      </c>
      <c r="G58" s="364"/>
      <c r="H58" s="54"/>
      <c r="I58" s="54"/>
      <c r="J58" s="54"/>
      <c r="K58" s="54"/>
      <c r="L58" s="54"/>
    </row>
    <row r="59" spans="1:12" ht="23.25" x14ac:dyDescent="0.5">
      <c r="A59" s="366" t="s">
        <v>66</v>
      </c>
      <c r="B59" s="366"/>
      <c r="C59" s="366"/>
      <c r="D59" s="366"/>
      <c r="E59" s="367"/>
      <c r="F59" s="366"/>
      <c r="G59" s="364"/>
      <c r="H59" s="54"/>
      <c r="I59" s="54"/>
      <c r="J59" s="54"/>
      <c r="K59" s="54"/>
      <c r="L59" s="54"/>
    </row>
    <row r="60" spans="1:12" ht="23.25" x14ac:dyDescent="0.5">
      <c r="A60" s="366" t="s">
        <v>67</v>
      </c>
      <c r="B60" s="373">
        <f>SUM(B50:B58)</f>
        <v>137000000</v>
      </c>
      <c r="C60" s="373">
        <f>SUM(C50:C58)</f>
        <v>10068442.699999999</v>
      </c>
      <c r="D60" s="373">
        <f>SUM(D50:D58)</f>
        <v>109249145.3</v>
      </c>
      <c r="E60" s="361" t="str">
        <f>IF(D60&gt;B60,"+","-")</f>
        <v>-</v>
      </c>
      <c r="F60" s="373">
        <f>ABS(D60-B60)</f>
        <v>27750854.700000003</v>
      </c>
      <c r="G60" s="364"/>
      <c r="H60" s="54"/>
      <c r="I60" s="54"/>
      <c r="J60" s="54"/>
      <c r="K60" s="54"/>
      <c r="L60" s="54"/>
    </row>
    <row r="61" spans="1:12" ht="23.25" x14ac:dyDescent="0.5">
      <c r="A61" s="366" t="s">
        <v>68</v>
      </c>
      <c r="B61" s="366"/>
      <c r="C61" s="366"/>
      <c r="D61" s="366"/>
      <c r="E61" s="367"/>
      <c r="F61" s="366"/>
      <c r="G61" s="364"/>
      <c r="H61" s="54"/>
      <c r="I61" s="54"/>
      <c r="J61" s="54"/>
      <c r="K61" s="54"/>
      <c r="L61" s="54"/>
    </row>
    <row r="62" spans="1:12" ht="23.25" x14ac:dyDescent="0.5">
      <c r="A62" s="366" t="s">
        <v>69</v>
      </c>
      <c r="B62" s="366">
        <v>85000000</v>
      </c>
      <c r="C62" s="366">
        <f>[1]ประจำเดือนรวมเช็คไม่ต้องคีย์!AI89</f>
        <v>7782517</v>
      </c>
      <c r="D62" s="366">
        <f>[1]ประจำเดือนรวมเช็คไม่ต้องคีย์!AI91</f>
        <v>70574682.549999997</v>
      </c>
      <c r="E62" s="367" t="str">
        <f>IF(D62&gt;B62,"+","-")</f>
        <v>-</v>
      </c>
      <c r="F62" s="366">
        <f>ABS(D62-B62)</f>
        <v>14425317.450000003</v>
      </c>
      <c r="G62" s="364"/>
      <c r="H62" s="54"/>
      <c r="I62" s="54"/>
      <c r="J62" s="54"/>
      <c r="K62" s="54"/>
      <c r="L62" s="54"/>
    </row>
    <row r="63" spans="1:12" ht="23.25" x14ac:dyDescent="0.5">
      <c r="A63" s="366" t="s">
        <v>70</v>
      </c>
      <c r="B63" s="373">
        <f>B62</f>
        <v>85000000</v>
      </c>
      <c r="C63" s="373">
        <f>C62</f>
        <v>7782517</v>
      </c>
      <c r="D63" s="373">
        <f>D62</f>
        <v>70574682.549999997</v>
      </c>
      <c r="E63" s="361" t="str">
        <f t="shared" ref="E63:E80" si="8">IF(D63&gt;B63,"+","-")</f>
        <v>-</v>
      </c>
      <c r="F63" s="373">
        <f>ABS(D63-B63)</f>
        <v>14425317.450000003</v>
      </c>
      <c r="G63" s="364"/>
      <c r="H63" s="54"/>
      <c r="I63" s="54"/>
      <c r="J63" s="54"/>
      <c r="K63" s="54"/>
      <c r="L63" s="54"/>
    </row>
    <row r="64" spans="1:12" ht="23.25" x14ac:dyDescent="0.5">
      <c r="A64" s="366" t="s">
        <v>71</v>
      </c>
      <c r="B64" s="366"/>
      <c r="C64" s="366"/>
      <c r="D64" s="366"/>
      <c r="E64" s="367"/>
      <c r="F64" s="366"/>
      <c r="G64" s="364"/>
      <c r="H64" s="408"/>
      <c r="I64" s="408"/>
      <c r="J64" s="408"/>
      <c r="K64" s="408"/>
      <c r="L64" s="54"/>
    </row>
    <row r="65" spans="1:12" ht="23.25" x14ac:dyDescent="0.5">
      <c r="A65" s="366" t="s">
        <v>72</v>
      </c>
      <c r="B65" s="366">
        <v>0</v>
      </c>
      <c r="C65" s="366">
        <f>[1]ประจำเดือนรวมเช็คไม่ต้องคีย์!AJ89</f>
        <v>0</v>
      </c>
      <c r="D65" s="366">
        <f>[1]ประจำเดือนรวมเช็คไม่ต้องคีย์!AJ91</f>
        <v>0</v>
      </c>
      <c r="E65" s="367" t="str">
        <f t="shared" si="8"/>
        <v>-</v>
      </c>
      <c r="F65" s="366">
        <f t="shared" ref="F65:F80" si="9">ABS(D65-B65)</f>
        <v>0</v>
      </c>
      <c r="G65" s="364"/>
      <c r="H65" s="54"/>
      <c r="I65" s="54"/>
      <c r="J65" s="54"/>
      <c r="K65" s="54"/>
      <c r="L65" s="408"/>
    </row>
    <row r="66" spans="1:12" ht="23.25" x14ac:dyDescent="0.5">
      <c r="A66" s="366" t="s">
        <v>73</v>
      </c>
      <c r="B66" s="366">
        <v>10000000</v>
      </c>
      <c r="C66" s="366">
        <f>[1]ประจำเดือนรวมเช็คไม่ต้องคีย์!AK89</f>
        <v>1100892</v>
      </c>
      <c r="D66" s="366">
        <f>[1]ประจำเดือนรวมเช็คไม่ต้องคีย์!AK91</f>
        <v>9197480</v>
      </c>
      <c r="E66" s="367" t="str">
        <f t="shared" si="8"/>
        <v>-</v>
      </c>
      <c r="F66" s="366">
        <f t="shared" si="9"/>
        <v>802520</v>
      </c>
      <c r="G66" s="364"/>
      <c r="H66" s="54"/>
      <c r="I66" s="54"/>
      <c r="J66" s="54"/>
      <c r="K66" s="54"/>
      <c r="L66" s="54"/>
    </row>
    <row r="67" spans="1:12" ht="23.25" x14ac:dyDescent="0.5">
      <c r="A67" s="366" t="s">
        <v>74</v>
      </c>
      <c r="B67" s="366">
        <v>500000</v>
      </c>
      <c r="C67" s="366">
        <f>[1]ประจำเดือนรวมเช็คไม่ต้องคีย์!AL89</f>
        <v>85930</v>
      </c>
      <c r="D67" s="366">
        <f>[1]ประจำเดือนรวมเช็คไม่ต้องคีย์!AL91</f>
        <v>289442</v>
      </c>
      <c r="E67" s="367" t="str">
        <f t="shared" si="8"/>
        <v>-</v>
      </c>
      <c r="F67" s="366">
        <f t="shared" si="9"/>
        <v>210558</v>
      </c>
      <c r="G67" s="364"/>
      <c r="H67" s="54"/>
      <c r="I67" s="54"/>
      <c r="J67" s="54"/>
      <c r="K67" s="54"/>
      <c r="L67" s="54"/>
    </row>
    <row r="68" spans="1:12" ht="23.25" x14ac:dyDescent="0.5">
      <c r="A68" s="366" t="s">
        <v>75</v>
      </c>
      <c r="B68" s="366">
        <v>1050000</v>
      </c>
      <c r="C68" s="366">
        <f>[1]ประจำเดือนรวมเช็คไม่ต้องคีย์!AM89</f>
        <v>65840</v>
      </c>
      <c r="D68" s="366">
        <f>[1]ประจำเดือนรวมเช็คไม่ต้องคีย์!AM91</f>
        <v>608340</v>
      </c>
      <c r="E68" s="367" t="str">
        <f t="shared" si="8"/>
        <v>-</v>
      </c>
      <c r="F68" s="366">
        <f t="shared" si="9"/>
        <v>441660</v>
      </c>
      <c r="G68" s="364"/>
      <c r="H68" s="54"/>
      <c r="I68" s="54"/>
      <c r="J68" s="54"/>
      <c r="K68" s="54"/>
      <c r="L68" s="54"/>
    </row>
    <row r="69" spans="1:12" ht="23.25" x14ac:dyDescent="0.5">
      <c r="A69" s="366" t="s">
        <v>76</v>
      </c>
      <c r="B69" s="366">
        <v>10000000</v>
      </c>
      <c r="C69" s="366">
        <f>[1]ประจำเดือนรวมเช็คไม่ต้องคีย์!AN89</f>
        <v>315648</v>
      </c>
      <c r="D69" s="366">
        <f>[1]ประจำเดือนรวมเช็คไม่ต้องคีย์!AN91</f>
        <v>2817997</v>
      </c>
      <c r="E69" s="367" t="str">
        <f t="shared" si="8"/>
        <v>-</v>
      </c>
      <c r="F69" s="366">
        <f t="shared" si="9"/>
        <v>7182003</v>
      </c>
      <c r="G69" s="364"/>
      <c r="H69" s="408"/>
      <c r="I69" s="408"/>
      <c r="J69" s="408"/>
      <c r="K69" s="408"/>
      <c r="L69" s="54"/>
    </row>
    <row r="70" spans="1:12" ht="23.25" x14ac:dyDescent="0.5">
      <c r="A70" s="366" t="s">
        <v>77</v>
      </c>
      <c r="B70" s="366">
        <v>4700000</v>
      </c>
      <c r="C70" s="366">
        <f>[1]ประจำเดือนรวมเช็คไม่ต้องคีย์!AO89</f>
        <v>124100</v>
      </c>
      <c r="D70" s="366">
        <f>[1]ประจำเดือนรวมเช็คไม่ต้องคีย์!AO91</f>
        <v>2358560</v>
      </c>
      <c r="E70" s="367" t="str">
        <f t="shared" si="8"/>
        <v>-</v>
      </c>
      <c r="F70" s="366">
        <f t="shared" si="9"/>
        <v>2341440</v>
      </c>
      <c r="G70" s="364"/>
      <c r="H70" s="54"/>
      <c r="I70" s="54"/>
      <c r="J70" s="54"/>
      <c r="K70" s="54"/>
      <c r="L70" s="408"/>
    </row>
    <row r="71" spans="1:12" ht="23.25" x14ac:dyDescent="0.5">
      <c r="A71" s="366" t="s">
        <v>78</v>
      </c>
      <c r="B71" s="366">
        <v>130000</v>
      </c>
      <c r="C71" s="366">
        <f>[1]ประจำเดือนรวมเช็คไม่ต้องคีย์!AP89</f>
        <v>0</v>
      </c>
      <c r="D71" s="366">
        <f>[1]ประจำเดือนรวมเช็คไม่ต้องคีย์!AP91</f>
        <v>29860</v>
      </c>
      <c r="E71" s="367" t="str">
        <f t="shared" si="8"/>
        <v>-</v>
      </c>
      <c r="F71" s="366">
        <f t="shared" si="9"/>
        <v>100140</v>
      </c>
      <c r="G71" s="364"/>
      <c r="H71" s="54"/>
      <c r="I71" s="54"/>
      <c r="J71" s="54"/>
      <c r="K71" s="54"/>
      <c r="L71" s="54"/>
    </row>
    <row r="72" spans="1:12" ht="23.25" x14ac:dyDescent="0.5">
      <c r="A72" s="366" t="s">
        <v>79</v>
      </c>
      <c r="B72" s="366">
        <v>5200000</v>
      </c>
      <c r="C72" s="366">
        <f>[1]ประจำเดือนรวมเช็คไม่ต้องคีย์!AQ89</f>
        <v>285500</v>
      </c>
      <c r="D72" s="366">
        <f>[1]ประจำเดือนรวมเช็คไม่ต้องคีย์!AQ91</f>
        <v>4331310</v>
      </c>
      <c r="E72" s="367" t="str">
        <f t="shared" si="8"/>
        <v>-</v>
      </c>
      <c r="F72" s="366">
        <f t="shared" si="9"/>
        <v>868690</v>
      </c>
      <c r="G72" s="364"/>
      <c r="H72" s="54"/>
      <c r="I72" s="54"/>
      <c r="J72" s="54"/>
      <c r="K72" s="54"/>
      <c r="L72" s="54"/>
    </row>
    <row r="73" spans="1:12" ht="23.25" x14ac:dyDescent="0.5">
      <c r="A73" s="366" t="s">
        <v>80</v>
      </c>
      <c r="B73" s="366">
        <v>13800000</v>
      </c>
      <c r="C73" s="366">
        <f>[1]ประจำเดือนรวมเช็คไม่ต้องคีย์!AR89</f>
        <v>935710</v>
      </c>
      <c r="D73" s="366">
        <f>[1]ประจำเดือนรวมเช็คไม่ต้องคีย์!AR91</f>
        <v>8847565</v>
      </c>
      <c r="E73" s="367" t="str">
        <f t="shared" si="8"/>
        <v>-</v>
      </c>
      <c r="F73" s="366">
        <f t="shared" si="9"/>
        <v>4952435</v>
      </c>
      <c r="G73" s="364"/>
      <c r="H73" s="54"/>
      <c r="I73" s="54"/>
      <c r="J73" s="54"/>
      <c r="K73" s="54"/>
      <c r="L73" s="54"/>
    </row>
    <row r="74" spans="1:12" ht="23.25" x14ac:dyDescent="0.5">
      <c r="A74" s="366" t="s">
        <v>81</v>
      </c>
      <c r="B74" s="366">
        <v>50000</v>
      </c>
      <c r="C74" s="366">
        <f>[1]ประจำเดือนรวมเช็คไม่ต้องคีย์!AS89</f>
        <v>0</v>
      </c>
      <c r="D74" s="366">
        <f>[1]ประจำเดือนรวมเช็คไม่ต้องคีย์!AS91</f>
        <v>9280</v>
      </c>
      <c r="E74" s="367" t="str">
        <f t="shared" si="8"/>
        <v>-</v>
      </c>
      <c r="F74" s="366">
        <f t="shared" si="9"/>
        <v>40720</v>
      </c>
      <c r="G74" s="364"/>
      <c r="H74" s="408"/>
      <c r="I74" s="408"/>
      <c r="J74" s="408"/>
      <c r="K74" s="408"/>
      <c r="L74" s="54"/>
    </row>
    <row r="75" spans="1:12" ht="23.25" x14ac:dyDescent="0.5">
      <c r="A75" s="366" t="s">
        <v>82</v>
      </c>
      <c r="B75" s="366">
        <v>15500000</v>
      </c>
      <c r="C75" s="366">
        <f>[1]ประจำเดือนรวมเช็คไม่ต้องคีย์!AT89</f>
        <v>1047200</v>
      </c>
      <c r="D75" s="366">
        <f>[1]ประจำเดือนรวมเช็คไม่ต้องคีย์!AT91</f>
        <v>5844143</v>
      </c>
      <c r="E75" s="367" t="str">
        <f t="shared" si="8"/>
        <v>-</v>
      </c>
      <c r="F75" s="366">
        <f t="shared" si="9"/>
        <v>9655857</v>
      </c>
      <c r="G75" s="364"/>
      <c r="H75" s="54"/>
      <c r="I75" s="54"/>
      <c r="J75" s="54"/>
      <c r="K75" s="54"/>
      <c r="L75" s="408"/>
    </row>
    <row r="76" spans="1:12" ht="23.25" x14ac:dyDescent="0.5">
      <c r="A76" s="366" t="s">
        <v>83</v>
      </c>
      <c r="B76" s="366">
        <v>30000</v>
      </c>
      <c r="C76" s="366">
        <f>[1]ประจำเดือนรวมเช็คไม่ต้องคีย์!AU89</f>
        <v>6000</v>
      </c>
      <c r="D76" s="366">
        <f>[1]ประจำเดือนรวมเช็คไม่ต้องคีย์!AU91</f>
        <v>63575</v>
      </c>
      <c r="E76" s="367" t="str">
        <f t="shared" si="8"/>
        <v>+</v>
      </c>
      <c r="F76" s="366">
        <f t="shared" si="9"/>
        <v>33575</v>
      </c>
      <c r="G76" s="364"/>
      <c r="H76" s="54"/>
      <c r="I76" s="54"/>
      <c r="J76" s="54"/>
      <c r="K76" s="54"/>
      <c r="L76" s="54"/>
    </row>
    <row r="77" spans="1:12" ht="23.25" x14ac:dyDescent="0.5">
      <c r="A77" s="366" t="s">
        <v>84</v>
      </c>
      <c r="B77" s="366">
        <v>0</v>
      </c>
      <c r="C77" s="366">
        <f>[1]ประจำเดือนรวมเช็คไม่ต้องคีย์!AV89</f>
        <v>0</v>
      </c>
      <c r="D77" s="366">
        <f>[1]ประจำเดือนรวมเช็คไม่ต้องคีย์!AV91</f>
        <v>0</v>
      </c>
      <c r="E77" s="367" t="str">
        <f t="shared" si="8"/>
        <v>-</v>
      </c>
      <c r="F77" s="366">
        <f t="shared" si="9"/>
        <v>0</v>
      </c>
      <c r="G77" s="364"/>
      <c r="H77" s="54"/>
      <c r="I77" s="54"/>
      <c r="J77" s="54"/>
      <c r="K77" s="54"/>
      <c r="L77" s="54"/>
    </row>
    <row r="78" spans="1:12" ht="23.25" x14ac:dyDescent="0.5">
      <c r="A78" s="366" t="s">
        <v>85</v>
      </c>
      <c r="B78" s="366">
        <v>0</v>
      </c>
      <c r="C78" s="366">
        <f>[1]ประจำเดือนรวมเช็คไม่ต้องคีย์!AW89</f>
        <v>0</v>
      </c>
      <c r="D78" s="366">
        <f>[1]ประจำเดือนรวมเช็คไม่ต้องคีย์!AW91</f>
        <v>0</v>
      </c>
      <c r="E78" s="367" t="str">
        <f>IF(D78&gt;B78,"+","-")</f>
        <v>-</v>
      </c>
      <c r="F78" s="366">
        <f>ABS(D78-B78)</f>
        <v>0</v>
      </c>
      <c r="G78" s="364"/>
      <c r="H78" s="54"/>
      <c r="I78" s="54"/>
      <c r="J78" s="54"/>
      <c r="K78" s="54"/>
      <c r="L78" s="54"/>
    </row>
    <row r="79" spans="1:12" ht="23.25" x14ac:dyDescent="0.5">
      <c r="A79" s="366" t="s">
        <v>86</v>
      </c>
      <c r="B79" s="366">
        <v>40000</v>
      </c>
      <c r="C79" s="366">
        <f>+[1]ประจำเดือนรวมเช็คไม่ต้องคีย์!AX89</f>
        <v>2095</v>
      </c>
      <c r="D79" s="366">
        <f>[1]ประจำเดือนรวมเช็คไม่ต้องคีย์!AX91</f>
        <v>81025</v>
      </c>
      <c r="E79" s="367" t="str">
        <f t="shared" si="8"/>
        <v>+</v>
      </c>
      <c r="F79" s="366">
        <f t="shared" si="9"/>
        <v>41025</v>
      </c>
      <c r="G79" s="364"/>
      <c r="H79" s="54"/>
      <c r="I79" s="54"/>
      <c r="J79" s="54"/>
      <c r="K79" s="54"/>
      <c r="L79" s="54"/>
    </row>
    <row r="80" spans="1:12" ht="23.25" x14ac:dyDescent="0.5">
      <c r="A80" s="366" t="s">
        <v>87</v>
      </c>
      <c r="B80" s="373">
        <f>SUM(B65:B79)</f>
        <v>61000000</v>
      </c>
      <c r="C80" s="373">
        <f>SUM(C65:C79)</f>
        <v>3968915</v>
      </c>
      <c r="D80" s="373">
        <f>SUM(D65:D79)</f>
        <v>34478577</v>
      </c>
      <c r="E80" s="361" t="str">
        <f t="shared" si="8"/>
        <v>-</v>
      </c>
      <c r="F80" s="373">
        <f t="shared" si="9"/>
        <v>26521423</v>
      </c>
      <c r="G80" s="364"/>
      <c r="H80" s="54"/>
      <c r="I80" s="54"/>
      <c r="J80" s="54"/>
      <c r="K80" s="54"/>
      <c r="L80" s="54"/>
    </row>
    <row r="81" spans="1:12" ht="23.25" x14ac:dyDescent="0.5">
      <c r="A81" s="400" t="s">
        <v>88</v>
      </c>
      <c r="B81" s="371">
        <f>+B80+B63+B60+B48</f>
        <v>1900000000</v>
      </c>
      <c r="C81" s="371">
        <f>C80+C63+C60+C48</f>
        <v>91736937.790000007</v>
      </c>
      <c r="D81" s="371">
        <f>D80+D63+D60+D48</f>
        <v>833868491.20000005</v>
      </c>
      <c r="E81" s="383" t="str">
        <f>IF(D81&gt;B81,"+","-")</f>
        <v>-</v>
      </c>
      <c r="F81" s="371">
        <f>ABS(D81-B81)</f>
        <v>1066131508.8</v>
      </c>
      <c r="G81" s="364"/>
      <c r="H81" s="54"/>
      <c r="I81" s="54"/>
      <c r="J81" s="54"/>
      <c r="K81" s="54"/>
      <c r="L81" s="54"/>
    </row>
    <row r="82" spans="1:12" ht="23.25" x14ac:dyDescent="0.5">
      <c r="A82" s="385"/>
      <c r="B82" s="380"/>
      <c r="C82" s="380"/>
      <c r="D82" s="380"/>
      <c r="E82" s="385"/>
      <c r="F82" s="380"/>
      <c r="G82" s="364"/>
      <c r="H82" s="54"/>
      <c r="I82" s="54"/>
      <c r="J82" s="54"/>
      <c r="K82" s="54"/>
      <c r="L82" s="54"/>
    </row>
    <row r="83" spans="1:12" ht="23.25" x14ac:dyDescent="0.5">
      <c r="A83" s="53" t="s">
        <v>112</v>
      </c>
    </row>
  </sheetData>
  <mergeCells count="7">
    <mergeCell ref="A42:F42"/>
    <mergeCell ref="A1:F1"/>
    <mergeCell ref="A2:F2"/>
    <mergeCell ref="H2:K2"/>
    <mergeCell ref="A3:F3"/>
    <mergeCell ref="H3:K3"/>
    <mergeCell ref="A41:F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ต.ค.</vt:lpstr>
      <vt:lpstr>พ.ย.</vt:lpstr>
      <vt:lpstr>ธ.ค.</vt:lpstr>
      <vt:lpstr>ม.ค.</vt:lpstr>
      <vt:lpstr>ก.พ.</vt:lpstr>
      <vt:lpstr>มี.ค.</vt:lpstr>
      <vt:lpstr>เม.ย.</vt:lpstr>
      <vt:lpstr>พ.ค.</vt:lpstr>
      <vt:lpstr>มิ.ย.</vt:lpstr>
      <vt:lpstr>ก.ค.</vt:lpstr>
      <vt:lpstr>ส.ค.</vt:lpstr>
      <vt:lpstr>ก.ย.</vt:lpstr>
    </vt:vector>
  </TitlesOfParts>
  <Company>FasterOS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2021-05-19T06:42:54Z</dcterms:created>
  <dcterms:modified xsi:type="dcterms:W3CDTF">2021-05-19T06:59:17Z</dcterms:modified>
</cp:coreProperties>
</file>