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10035" activeTab="11"/>
  </bookViews>
  <sheets>
    <sheet name="ต.ค." sheetId="1" r:id="rId1"/>
    <sheet name="พ.ย." sheetId="2" r:id="rId2"/>
    <sheet name="ธ.ค." sheetId="3" r:id="rId3"/>
    <sheet name="ม.ค." sheetId="4" r:id="rId4"/>
    <sheet name="ก.พ" sheetId="5" r:id="rId5"/>
    <sheet name="มี.ค." sheetId="6" r:id="rId6"/>
    <sheet name="เม.ย." sheetId="7" r:id="rId7"/>
    <sheet name="พ.ค." sheetId="8" r:id="rId8"/>
    <sheet name="มิ.ย." sheetId="9" r:id="rId9"/>
    <sheet name="ก.ค." sheetId="10" r:id="rId10"/>
    <sheet name="ส.ค." sheetId="11" r:id="rId11"/>
    <sheet name="ก.ย." sheetId="12" r:id="rId12"/>
  </sheets>
  <externalReferences>
    <externalReference r:id="rId13"/>
    <externalReference r:id="rId14"/>
    <externalReference r:id="rId15"/>
    <externalReference r:id="rId16"/>
    <externalReference r:id="rId17"/>
  </externalReferences>
  <calcPr calcId="145621"/>
</workbook>
</file>

<file path=xl/calcChain.xml><?xml version="1.0" encoding="utf-8"?>
<calcChain xmlns="http://schemas.openxmlformats.org/spreadsheetml/2006/main">
  <c r="B119" i="12" l="1"/>
  <c r="D118" i="12"/>
  <c r="F118" i="12" s="1"/>
  <c r="C118" i="12"/>
  <c r="C119" i="12" s="1"/>
  <c r="B115" i="12"/>
  <c r="D114" i="12"/>
  <c r="F114" i="12" s="1"/>
  <c r="C114" i="12"/>
  <c r="D113" i="12"/>
  <c r="F113" i="12" s="1"/>
  <c r="C113" i="12"/>
  <c r="D112" i="12"/>
  <c r="F112" i="12" s="1"/>
  <c r="C112" i="12"/>
  <c r="C115" i="12" s="1"/>
  <c r="B110" i="12"/>
  <c r="D108" i="12"/>
  <c r="E108" i="12" s="1"/>
  <c r="C108" i="12"/>
  <c r="D107" i="12"/>
  <c r="E107" i="12" s="1"/>
  <c r="C107" i="12"/>
  <c r="D106" i="12"/>
  <c r="D110" i="12" s="1"/>
  <c r="E110" i="12" s="1"/>
  <c r="C106" i="12"/>
  <c r="C110" i="12" s="1"/>
  <c r="B103" i="12"/>
  <c r="E102" i="12"/>
  <c r="D102" i="12"/>
  <c r="F102" i="12" s="1"/>
  <c r="C102" i="12"/>
  <c r="E101" i="12"/>
  <c r="D101" i="12"/>
  <c r="F101" i="12" s="1"/>
  <c r="C101" i="12"/>
  <c r="E99" i="12"/>
  <c r="D99" i="12"/>
  <c r="F99" i="12" s="1"/>
  <c r="C99" i="12"/>
  <c r="E98" i="12"/>
  <c r="D98" i="12"/>
  <c r="F98" i="12" s="1"/>
  <c r="C98" i="12"/>
  <c r="E97" i="12"/>
  <c r="D97" i="12"/>
  <c r="F97" i="12" s="1"/>
  <c r="C97" i="12"/>
  <c r="E96" i="12"/>
  <c r="D96" i="12"/>
  <c r="F96" i="12" s="1"/>
  <c r="C96" i="12"/>
  <c r="C103" i="12" s="1"/>
  <c r="B86" i="12"/>
  <c r="E84" i="12"/>
  <c r="D84" i="12"/>
  <c r="F84" i="12" s="1"/>
  <c r="C84" i="12"/>
  <c r="E83" i="12"/>
  <c r="D83" i="12"/>
  <c r="F83" i="12" s="1"/>
  <c r="C83" i="12"/>
  <c r="E82" i="12"/>
  <c r="D82" i="12"/>
  <c r="F82" i="12" s="1"/>
  <c r="C82" i="12"/>
  <c r="E81" i="12"/>
  <c r="D81" i="12"/>
  <c r="F81" i="12" s="1"/>
  <c r="C81" i="12"/>
  <c r="E80" i="12"/>
  <c r="D80" i="12"/>
  <c r="F80" i="12" s="1"/>
  <c r="C80" i="12"/>
  <c r="E79" i="12"/>
  <c r="D79" i="12"/>
  <c r="F79" i="12" s="1"/>
  <c r="C79" i="12"/>
  <c r="E78" i="12"/>
  <c r="D78" i="12"/>
  <c r="F78" i="12" s="1"/>
  <c r="C78" i="12"/>
  <c r="E77" i="12"/>
  <c r="D77" i="12"/>
  <c r="F77" i="12" s="1"/>
  <c r="C77" i="12"/>
  <c r="E76" i="12"/>
  <c r="D76" i="12"/>
  <c r="F76" i="12" s="1"/>
  <c r="C76" i="12"/>
  <c r="E75" i="12"/>
  <c r="D75" i="12"/>
  <c r="F75" i="12" s="1"/>
  <c r="C75" i="12"/>
  <c r="E74" i="12"/>
  <c r="D74" i="12"/>
  <c r="F74" i="12" s="1"/>
  <c r="C74" i="12"/>
  <c r="E73" i="12"/>
  <c r="D73" i="12"/>
  <c r="F73" i="12" s="1"/>
  <c r="C73" i="12"/>
  <c r="E72" i="12"/>
  <c r="D72" i="12"/>
  <c r="F72" i="12" s="1"/>
  <c r="C72" i="12"/>
  <c r="E71" i="12"/>
  <c r="D71" i="12"/>
  <c r="F71" i="12" s="1"/>
  <c r="C71" i="12"/>
  <c r="E70" i="12"/>
  <c r="D70" i="12"/>
  <c r="F70" i="12" s="1"/>
  <c r="C70" i="12"/>
  <c r="E69" i="12"/>
  <c r="D69" i="12"/>
  <c r="F69" i="12" s="1"/>
  <c r="C69" i="12"/>
  <c r="E67" i="12"/>
  <c r="D67" i="12"/>
  <c r="F67" i="12" s="1"/>
  <c r="C67" i="12"/>
  <c r="E65" i="12"/>
  <c r="D65" i="12"/>
  <c r="F65" i="12" s="1"/>
  <c r="C65" i="12"/>
  <c r="E63" i="12"/>
  <c r="D63" i="12"/>
  <c r="F63" i="12" s="1"/>
  <c r="C63" i="12"/>
  <c r="E62" i="12"/>
  <c r="D62" i="12"/>
  <c r="F62" i="12" s="1"/>
  <c r="C62" i="12"/>
  <c r="E61" i="12"/>
  <c r="D61" i="12"/>
  <c r="F61" i="12" s="1"/>
  <c r="C61" i="12"/>
  <c r="E60" i="12"/>
  <c r="D60" i="12"/>
  <c r="F60" i="12" s="1"/>
  <c r="C60" i="12"/>
  <c r="E59" i="12"/>
  <c r="D59" i="12"/>
  <c r="F59" i="12" s="1"/>
  <c r="C59" i="12"/>
  <c r="F58" i="12"/>
  <c r="E58" i="12"/>
  <c r="C58" i="12"/>
  <c r="F57" i="12"/>
  <c r="D57" i="12"/>
  <c r="E57" i="12" s="1"/>
  <c r="C57" i="12"/>
  <c r="D56" i="12"/>
  <c r="E56" i="12" s="1"/>
  <c r="C56" i="12"/>
  <c r="F54" i="12"/>
  <c r="D54" i="12"/>
  <c r="E54" i="12" s="1"/>
  <c r="C54" i="12"/>
  <c r="F51" i="12"/>
  <c r="D51" i="12"/>
  <c r="C51" i="12"/>
  <c r="D50" i="12"/>
  <c r="F50" i="12" s="1"/>
  <c r="C50" i="12"/>
  <c r="B48" i="12"/>
  <c r="B94" i="12" s="1"/>
  <c r="E43" i="12"/>
  <c r="D43" i="12"/>
  <c r="F43" i="12" s="1"/>
  <c r="C43" i="12"/>
  <c r="E42" i="12"/>
  <c r="D42" i="12"/>
  <c r="F42" i="12" s="1"/>
  <c r="C42" i="12"/>
  <c r="E41" i="12"/>
  <c r="D41" i="12"/>
  <c r="F41" i="12" s="1"/>
  <c r="C41" i="12"/>
  <c r="E39" i="12"/>
  <c r="D39" i="12"/>
  <c r="F39" i="12" s="1"/>
  <c r="C39" i="12"/>
  <c r="E37" i="12"/>
  <c r="D37" i="12"/>
  <c r="F37" i="12" s="1"/>
  <c r="C37" i="12"/>
  <c r="E36" i="12"/>
  <c r="D36" i="12"/>
  <c r="F36" i="12" s="1"/>
  <c r="C36" i="12"/>
  <c r="E35" i="12"/>
  <c r="D35" i="12"/>
  <c r="F35" i="12" s="1"/>
  <c r="C35" i="12"/>
  <c r="E34" i="12"/>
  <c r="D34" i="12"/>
  <c r="F34" i="12" s="1"/>
  <c r="C34" i="12"/>
  <c r="E33" i="12"/>
  <c r="D33" i="12"/>
  <c r="F33" i="12" s="1"/>
  <c r="C33" i="12"/>
  <c r="E31" i="12"/>
  <c r="D31" i="12"/>
  <c r="F31" i="12" s="1"/>
  <c r="C31" i="12"/>
  <c r="E30" i="12"/>
  <c r="D30" i="12"/>
  <c r="F30" i="12" s="1"/>
  <c r="C30" i="12"/>
  <c r="D24" i="12"/>
  <c r="B24" i="12"/>
  <c r="F24" i="12" s="1"/>
  <c r="E23" i="12"/>
  <c r="D23" i="12"/>
  <c r="F23" i="12" s="1"/>
  <c r="C23" i="12"/>
  <c r="E22" i="12"/>
  <c r="D22" i="12"/>
  <c r="F22" i="12" s="1"/>
  <c r="C22" i="12"/>
  <c r="E21" i="12"/>
  <c r="D21" i="12"/>
  <c r="F21" i="12" s="1"/>
  <c r="C21" i="12"/>
  <c r="E20" i="12"/>
  <c r="D20" i="12"/>
  <c r="F20" i="12" s="1"/>
  <c r="C20" i="12"/>
  <c r="E19" i="12"/>
  <c r="D19" i="12"/>
  <c r="F19" i="12" s="1"/>
  <c r="C19" i="12"/>
  <c r="E18" i="12"/>
  <c r="D18" i="12"/>
  <c r="F18" i="12" s="1"/>
  <c r="C18" i="12"/>
  <c r="E16" i="12"/>
  <c r="D16" i="12"/>
  <c r="F16" i="12" s="1"/>
  <c r="C16" i="12"/>
  <c r="C24" i="12" s="1"/>
  <c r="C14" i="12"/>
  <c r="C26" i="12" s="1"/>
  <c r="B14" i="12"/>
  <c r="B26" i="12" s="1"/>
  <c r="B116" i="12" s="1"/>
  <c r="B120" i="12" s="1"/>
  <c r="F13" i="12"/>
  <c r="D13" i="12"/>
  <c r="E13" i="12" s="1"/>
  <c r="C13" i="12"/>
  <c r="D12" i="12"/>
  <c r="E12" i="12" s="1"/>
  <c r="C12" i="12"/>
  <c r="D11" i="12"/>
  <c r="E11" i="12" s="1"/>
  <c r="C11" i="12"/>
  <c r="D10" i="12"/>
  <c r="E10" i="12" s="1"/>
  <c r="C10" i="12"/>
  <c r="K9" i="12"/>
  <c r="J9" i="12"/>
  <c r="D9" i="12"/>
  <c r="D14" i="12" s="1"/>
  <c r="C9" i="12"/>
  <c r="K8" i="12"/>
  <c r="J8" i="12"/>
  <c r="K7" i="12"/>
  <c r="J7" i="12"/>
  <c r="K6" i="12"/>
  <c r="K16" i="12" s="1"/>
  <c r="J6" i="12"/>
  <c r="J16" i="12" s="1"/>
  <c r="H3" i="12"/>
  <c r="A2" i="12"/>
  <c r="B119" i="11"/>
  <c r="D118" i="11"/>
  <c r="F118" i="11" s="1"/>
  <c r="C118" i="11"/>
  <c r="C119" i="11" s="1"/>
  <c r="B115" i="11"/>
  <c r="D114" i="11"/>
  <c r="F114" i="11" s="1"/>
  <c r="C114" i="11"/>
  <c r="E113" i="11"/>
  <c r="D113" i="11"/>
  <c r="F113" i="11" s="1"/>
  <c r="C113" i="11"/>
  <c r="E112" i="11"/>
  <c r="D112" i="11"/>
  <c r="F112" i="11" s="1"/>
  <c r="C112" i="11"/>
  <c r="C115" i="11" s="1"/>
  <c r="C110" i="11"/>
  <c r="B110" i="11"/>
  <c r="D108" i="11"/>
  <c r="E108" i="11" s="1"/>
  <c r="C108" i="11"/>
  <c r="D107" i="11"/>
  <c r="E107" i="11" s="1"/>
  <c r="C107" i="11"/>
  <c r="D106" i="11"/>
  <c r="D110" i="11" s="1"/>
  <c r="E110" i="11" s="1"/>
  <c r="C106" i="11"/>
  <c r="D103" i="11"/>
  <c r="E103" i="11" s="1"/>
  <c r="B103" i="11"/>
  <c r="E102" i="11"/>
  <c r="D102" i="11"/>
  <c r="F102" i="11" s="1"/>
  <c r="C102" i="11"/>
  <c r="E101" i="11"/>
  <c r="D101" i="11"/>
  <c r="F101" i="11" s="1"/>
  <c r="C101" i="11"/>
  <c r="E99" i="11"/>
  <c r="D99" i="11"/>
  <c r="F99" i="11" s="1"/>
  <c r="C99" i="11"/>
  <c r="E98" i="11"/>
  <c r="D98" i="11"/>
  <c r="F98" i="11" s="1"/>
  <c r="C98" i="11"/>
  <c r="E97" i="11"/>
  <c r="D97" i="11"/>
  <c r="F97" i="11" s="1"/>
  <c r="C97" i="11"/>
  <c r="E96" i="11"/>
  <c r="D96" i="11"/>
  <c r="F96" i="11" s="1"/>
  <c r="C96" i="11"/>
  <c r="C103" i="11" s="1"/>
  <c r="B86" i="11"/>
  <c r="E84" i="11"/>
  <c r="D84" i="11"/>
  <c r="F84" i="11" s="1"/>
  <c r="C84" i="11"/>
  <c r="E83" i="11"/>
  <c r="D83" i="11"/>
  <c r="F83" i="11" s="1"/>
  <c r="C83" i="11"/>
  <c r="E82" i="11"/>
  <c r="D82" i="11"/>
  <c r="F82" i="11" s="1"/>
  <c r="C82" i="11"/>
  <c r="E81" i="11"/>
  <c r="D81" i="11"/>
  <c r="F81" i="11" s="1"/>
  <c r="C81" i="11"/>
  <c r="E80" i="11"/>
  <c r="D80" i="11"/>
  <c r="F80" i="11" s="1"/>
  <c r="C80" i="11"/>
  <c r="E79" i="11"/>
  <c r="D79" i="11"/>
  <c r="F79" i="11" s="1"/>
  <c r="C79" i="11"/>
  <c r="E78" i="11"/>
  <c r="D78" i="11"/>
  <c r="F78" i="11" s="1"/>
  <c r="C78" i="11"/>
  <c r="E77" i="11"/>
  <c r="D77" i="11"/>
  <c r="F77" i="11" s="1"/>
  <c r="C77" i="11"/>
  <c r="E76" i="11"/>
  <c r="D76" i="11"/>
  <c r="F76" i="11" s="1"/>
  <c r="C76" i="11"/>
  <c r="E75" i="11"/>
  <c r="D75" i="11"/>
  <c r="F75" i="11" s="1"/>
  <c r="C75" i="11"/>
  <c r="E74" i="11"/>
  <c r="D74" i="11"/>
  <c r="F74" i="11" s="1"/>
  <c r="C74" i="11"/>
  <c r="E73" i="11"/>
  <c r="D73" i="11"/>
  <c r="F73" i="11" s="1"/>
  <c r="C73" i="11"/>
  <c r="E72" i="11"/>
  <c r="D72" i="11"/>
  <c r="F72" i="11" s="1"/>
  <c r="C72" i="11"/>
  <c r="E71" i="11"/>
  <c r="D71" i="11"/>
  <c r="F71" i="11" s="1"/>
  <c r="C71" i="11"/>
  <c r="E70" i="11"/>
  <c r="D70" i="11"/>
  <c r="F70" i="11" s="1"/>
  <c r="C70" i="11"/>
  <c r="E69" i="11"/>
  <c r="D69" i="11"/>
  <c r="F69" i="11" s="1"/>
  <c r="C69" i="11"/>
  <c r="E67" i="11"/>
  <c r="D67" i="11"/>
  <c r="F67" i="11" s="1"/>
  <c r="C67" i="11"/>
  <c r="E65" i="11"/>
  <c r="D65" i="11"/>
  <c r="F65" i="11" s="1"/>
  <c r="C65" i="11"/>
  <c r="E63" i="11"/>
  <c r="D63" i="11"/>
  <c r="F63" i="11" s="1"/>
  <c r="C63" i="11"/>
  <c r="E62" i="11"/>
  <c r="D62" i="11"/>
  <c r="F62" i="11" s="1"/>
  <c r="C62" i="11"/>
  <c r="E61" i="11"/>
  <c r="D61" i="11"/>
  <c r="F61" i="11" s="1"/>
  <c r="C61" i="11"/>
  <c r="E60" i="11"/>
  <c r="D60" i="11"/>
  <c r="F60" i="11" s="1"/>
  <c r="C60" i="11"/>
  <c r="E59" i="11"/>
  <c r="D59" i="11"/>
  <c r="F59" i="11" s="1"/>
  <c r="C59" i="11"/>
  <c r="F58" i="11"/>
  <c r="E58" i="11"/>
  <c r="C58" i="11"/>
  <c r="F57" i="11"/>
  <c r="D57" i="11"/>
  <c r="E57" i="11" s="1"/>
  <c r="C57" i="11"/>
  <c r="D56" i="11"/>
  <c r="E56" i="11" s="1"/>
  <c r="C56" i="11"/>
  <c r="F54" i="11"/>
  <c r="D54" i="11"/>
  <c r="E54" i="11" s="1"/>
  <c r="C54" i="11"/>
  <c r="F51" i="11"/>
  <c r="D51" i="11"/>
  <c r="C51" i="11"/>
  <c r="D50" i="11"/>
  <c r="F50" i="11" s="1"/>
  <c r="C50" i="11"/>
  <c r="B48" i="11"/>
  <c r="B94" i="11" s="1"/>
  <c r="E43" i="11"/>
  <c r="D43" i="11"/>
  <c r="F43" i="11" s="1"/>
  <c r="C43" i="11"/>
  <c r="E42" i="11"/>
  <c r="D42" i="11"/>
  <c r="F42" i="11" s="1"/>
  <c r="C42" i="11"/>
  <c r="E41" i="11"/>
  <c r="D41" i="11"/>
  <c r="F41" i="11" s="1"/>
  <c r="C41" i="11"/>
  <c r="E39" i="11"/>
  <c r="D39" i="11"/>
  <c r="F39" i="11" s="1"/>
  <c r="C39" i="11"/>
  <c r="E37" i="11"/>
  <c r="D37" i="11"/>
  <c r="F37" i="11" s="1"/>
  <c r="C37" i="11"/>
  <c r="E36" i="11"/>
  <c r="D36" i="11"/>
  <c r="F36" i="11" s="1"/>
  <c r="C36" i="11"/>
  <c r="E35" i="11"/>
  <c r="D35" i="11"/>
  <c r="F35" i="11" s="1"/>
  <c r="C35" i="11"/>
  <c r="E34" i="11"/>
  <c r="D34" i="11"/>
  <c r="F34" i="11" s="1"/>
  <c r="C34" i="11"/>
  <c r="E33" i="11"/>
  <c r="D33" i="11"/>
  <c r="F33" i="11" s="1"/>
  <c r="C33" i="11"/>
  <c r="E31" i="11"/>
  <c r="D31" i="11"/>
  <c r="F31" i="11" s="1"/>
  <c r="C31" i="11"/>
  <c r="E30" i="11"/>
  <c r="D30" i="11"/>
  <c r="F30" i="11" s="1"/>
  <c r="C30" i="11"/>
  <c r="D24" i="11"/>
  <c r="B24" i="11"/>
  <c r="F24" i="11" s="1"/>
  <c r="E23" i="11"/>
  <c r="D23" i="11"/>
  <c r="F23" i="11" s="1"/>
  <c r="C23" i="11"/>
  <c r="E22" i="11"/>
  <c r="D22" i="11"/>
  <c r="F22" i="11" s="1"/>
  <c r="C22" i="11"/>
  <c r="E21" i="11"/>
  <c r="D21" i="11"/>
  <c r="F21" i="11" s="1"/>
  <c r="C21" i="11"/>
  <c r="E20" i="11"/>
  <c r="D20" i="11"/>
  <c r="F20" i="11" s="1"/>
  <c r="C20" i="11"/>
  <c r="E19" i="11"/>
  <c r="D19" i="11"/>
  <c r="F19" i="11" s="1"/>
  <c r="C19" i="11"/>
  <c r="E18" i="11"/>
  <c r="D18" i="11"/>
  <c r="F18" i="11" s="1"/>
  <c r="C18" i="11"/>
  <c r="E16" i="11"/>
  <c r="D16" i="11"/>
  <c r="F16" i="11" s="1"/>
  <c r="C16" i="11"/>
  <c r="C24" i="11" s="1"/>
  <c r="C14" i="11"/>
  <c r="C26" i="11" s="1"/>
  <c r="B14" i="11"/>
  <c r="B26" i="11" s="1"/>
  <c r="B116" i="11" s="1"/>
  <c r="B120" i="11" s="1"/>
  <c r="F13" i="11"/>
  <c r="D13" i="11"/>
  <c r="E13" i="11" s="1"/>
  <c r="C13" i="11"/>
  <c r="D12" i="11"/>
  <c r="E12" i="11" s="1"/>
  <c r="C12" i="11"/>
  <c r="D11" i="11"/>
  <c r="E11" i="11" s="1"/>
  <c r="C11" i="11"/>
  <c r="D10" i="11"/>
  <c r="E10" i="11" s="1"/>
  <c r="C10" i="11"/>
  <c r="K9" i="11"/>
  <c r="J9" i="11"/>
  <c r="D9" i="11"/>
  <c r="D14" i="11" s="1"/>
  <c r="C9" i="11"/>
  <c r="K8" i="11"/>
  <c r="J8" i="11"/>
  <c r="K7" i="11"/>
  <c r="J7" i="11"/>
  <c r="K6" i="11"/>
  <c r="K16" i="11" s="1"/>
  <c r="J6" i="11"/>
  <c r="J16" i="11" s="1"/>
  <c r="H3" i="11"/>
  <c r="A2" i="11"/>
  <c r="B119" i="10"/>
  <c r="D118" i="10"/>
  <c r="F118" i="10" s="1"/>
  <c r="C118" i="10"/>
  <c r="C119" i="10" s="1"/>
  <c r="B115" i="10"/>
  <c r="D114" i="10"/>
  <c r="F114" i="10" s="1"/>
  <c r="C114" i="10"/>
  <c r="E113" i="10"/>
  <c r="D113" i="10"/>
  <c r="F113" i="10" s="1"/>
  <c r="C113" i="10"/>
  <c r="E112" i="10"/>
  <c r="D112" i="10"/>
  <c r="F112" i="10" s="1"/>
  <c r="C112" i="10"/>
  <c r="C115" i="10" s="1"/>
  <c r="C110" i="10"/>
  <c r="B110" i="10"/>
  <c r="D108" i="10"/>
  <c r="E108" i="10" s="1"/>
  <c r="C108" i="10"/>
  <c r="D107" i="10"/>
  <c r="E107" i="10" s="1"/>
  <c r="C107" i="10"/>
  <c r="D106" i="10"/>
  <c r="D110" i="10" s="1"/>
  <c r="E110" i="10" s="1"/>
  <c r="C106" i="10"/>
  <c r="D103" i="10"/>
  <c r="E103" i="10" s="1"/>
  <c r="B103" i="10"/>
  <c r="E102" i="10"/>
  <c r="D102" i="10"/>
  <c r="F102" i="10" s="1"/>
  <c r="C102" i="10"/>
  <c r="E101" i="10"/>
  <c r="D101" i="10"/>
  <c r="F101" i="10" s="1"/>
  <c r="C101" i="10"/>
  <c r="E99" i="10"/>
  <c r="D99" i="10"/>
  <c r="F99" i="10" s="1"/>
  <c r="C99" i="10"/>
  <c r="E98" i="10"/>
  <c r="D98" i="10"/>
  <c r="F98" i="10" s="1"/>
  <c r="C98" i="10"/>
  <c r="E97" i="10"/>
  <c r="D97" i="10"/>
  <c r="F97" i="10" s="1"/>
  <c r="C97" i="10"/>
  <c r="E96" i="10"/>
  <c r="D96" i="10"/>
  <c r="F96" i="10" s="1"/>
  <c r="C96" i="10"/>
  <c r="C103" i="10" s="1"/>
  <c r="B86" i="10"/>
  <c r="E84" i="10"/>
  <c r="D84" i="10"/>
  <c r="F84" i="10" s="1"/>
  <c r="C84" i="10"/>
  <c r="E83" i="10"/>
  <c r="D83" i="10"/>
  <c r="F83" i="10" s="1"/>
  <c r="C83" i="10"/>
  <c r="E82" i="10"/>
  <c r="D82" i="10"/>
  <c r="F82" i="10" s="1"/>
  <c r="C82" i="10"/>
  <c r="E81" i="10"/>
  <c r="D81" i="10"/>
  <c r="F81" i="10" s="1"/>
  <c r="C81" i="10"/>
  <c r="E80" i="10"/>
  <c r="D80" i="10"/>
  <c r="F80" i="10" s="1"/>
  <c r="C80" i="10"/>
  <c r="E79" i="10"/>
  <c r="D79" i="10"/>
  <c r="F79" i="10" s="1"/>
  <c r="C79" i="10"/>
  <c r="E78" i="10"/>
  <c r="D78" i="10"/>
  <c r="F78" i="10" s="1"/>
  <c r="C78" i="10"/>
  <c r="E77" i="10"/>
  <c r="D77" i="10"/>
  <c r="F77" i="10" s="1"/>
  <c r="C77" i="10"/>
  <c r="E76" i="10"/>
  <c r="D76" i="10"/>
  <c r="F76" i="10" s="1"/>
  <c r="C76" i="10"/>
  <c r="E75" i="10"/>
  <c r="D75" i="10"/>
  <c r="F75" i="10" s="1"/>
  <c r="C75" i="10"/>
  <c r="E74" i="10"/>
  <c r="D74" i="10"/>
  <c r="F74" i="10" s="1"/>
  <c r="C74" i="10"/>
  <c r="E73" i="10"/>
  <c r="D73" i="10"/>
  <c r="F73" i="10" s="1"/>
  <c r="C73" i="10"/>
  <c r="E72" i="10"/>
  <c r="D72" i="10"/>
  <c r="F72" i="10" s="1"/>
  <c r="C72" i="10"/>
  <c r="E71" i="10"/>
  <c r="D71" i="10"/>
  <c r="F71" i="10" s="1"/>
  <c r="C71" i="10"/>
  <c r="E70" i="10"/>
  <c r="D70" i="10"/>
  <c r="F70" i="10" s="1"/>
  <c r="C70" i="10"/>
  <c r="E69" i="10"/>
  <c r="D69" i="10"/>
  <c r="F69" i="10" s="1"/>
  <c r="C69" i="10"/>
  <c r="E67" i="10"/>
  <c r="D67" i="10"/>
  <c r="F67" i="10" s="1"/>
  <c r="C67" i="10"/>
  <c r="E65" i="10"/>
  <c r="D65" i="10"/>
  <c r="F65" i="10" s="1"/>
  <c r="C65" i="10"/>
  <c r="E63" i="10"/>
  <c r="D63" i="10"/>
  <c r="F63" i="10" s="1"/>
  <c r="C63" i="10"/>
  <c r="E62" i="10"/>
  <c r="D62" i="10"/>
  <c r="F62" i="10" s="1"/>
  <c r="C62" i="10"/>
  <c r="E61" i="10"/>
  <c r="D61" i="10"/>
  <c r="F61" i="10" s="1"/>
  <c r="C61" i="10"/>
  <c r="E60" i="10"/>
  <c r="D60" i="10"/>
  <c r="F60" i="10" s="1"/>
  <c r="C60" i="10"/>
  <c r="E59" i="10"/>
  <c r="D59" i="10"/>
  <c r="F59" i="10" s="1"/>
  <c r="C59" i="10"/>
  <c r="F58" i="10"/>
  <c r="E58" i="10"/>
  <c r="C58" i="10"/>
  <c r="F57" i="10"/>
  <c r="D57" i="10"/>
  <c r="E57" i="10" s="1"/>
  <c r="C57" i="10"/>
  <c r="D56" i="10"/>
  <c r="E56" i="10" s="1"/>
  <c r="C56" i="10"/>
  <c r="F54" i="10"/>
  <c r="D54" i="10"/>
  <c r="E54" i="10" s="1"/>
  <c r="C54" i="10"/>
  <c r="F51" i="10"/>
  <c r="D51" i="10"/>
  <c r="C51" i="10"/>
  <c r="D50" i="10"/>
  <c r="F50" i="10" s="1"/>
  <c r="C50" i="10"/>
  <c r="B48" i="10"/>
  <c r="B94" i="10" s="1"/>
  <c r="E43" i="10"/>
  <c r="D43" i="10"/>
  <c r="F43" i="10" s="1"/>
  <c r="C43" i="10"/>
  <c r="E42" i="10"/>
  <c r="D42" i="10"/>
  <c r="F42" i="10" s="1"/>
  <c r="C42" i="10"/>
  <c r="E41" i="10"/>
  <c r="D41" i="10"/>
  <c r="F41" i="10" s="1"/>
  <c r="C41" i="10"/>
  <c r="E39" i="10"/>
  <c r="D39" i="10"/>
  <c r="F39" i="10" s="1"/>
  <c r="C39" i="10"/>
  <c r="E37" i="10"/>
  <c r="D37" i="10"/>
  <c r="F37" i="10" s="1"/>
  <c r="C37" i="10"/>
  <c r="E36" i="10"/>
  <c r="D36" i="10"/>
  <c r="F36" i="10" s="1"/>
  <c r="C36" i="10"/>
  <c r="E35" i="10"/>
  <c r="D35" i="10"/>
  <c r="F35" i="10" s="1"/>
  <c r="C35" i="10"/>
  <c r="E34" i="10"/>
  <c r="D34" i="10"/>
  <c r="F34" i="10" s="1"/>
  <c r="C34" i="10"/>
  <c r="E33" i="10"/>
  <c r="D33" i="10"/>
  <c r="F33" i="10" s="1"/>
  <c r="C33" i="10"/>
  <c r="E31" i="10"/>
  <c r="D31" i="10"/>
  <c r="F31" i="10" s="1"/>
  <c r="C31" i="10"/>
  <c r="E30" i="10"/>
  <c r="D30" i="10"/>
  <c r="F30" i="10" s="1"/>
  <c r="C30" i="10"/>
  <c r="D24" i="10"/>
  <c r="B24" i="10"/>
  <c r="F24" i="10" s="1"/>
  <c r="E23" i="10"/>
  <c r="D23" i="10"/>
  <c r="F23" i="10" s="1"/>
  <c r="C23" i="10"/>
  <c r="E22" i="10"/>
  <c r="D22" i="10"/>
  <c r="F22" i="10" s="1"/>
  <c r="C22" i="10"/>
  <c r="E21" i="10"/>
  <c r="D21" i="10"/>
  <c r="F21" i="10" s="1"/>
  <c r="C21" i="10"/>
  <c r="E20" i="10"/>
  <c r="D20" i="10"/>
  <c r="F20" i="10" s="1"/>
  <c r="C20" i="10"/>
  <c r="E19" i="10"/>
  <c r="D19" i="10"/>
  <c r="F19" i="10" s="1"/>
  <c r="C19" i="10"/>
  <c r="E18" i="10"/>
  <c r="D18" i="10"/>
  <c r="F18" i="10" s="1"/>
  <c r="C18" i="10"/>
  <c r="E16" i="10"/>
  <c r="D16" i="10"/>
  <c r="F16" i="10" s="1"/>
  <c r="C16" i="10"/>
  <c r="C24" i="10" s="1"/>
  <c r="B14" i="10"/>
  <c r="B26" i="10" s="1"/>
  <c r="B116" i="10" s="1"/>
  <c r="B120" i="10" s="1"/>
  <c r="F13" i="10"/>
  <c r="D13" i="10"/>
  <c r="E13" i="10" s="1"/>
  <c r="C13" i="10"/>
  <c r="D12" i="10"/>
  <c r="E12" i="10" s="1"/>
  <c r="C12" i="10"/>
  <c r="D11" i="10"/>
  <c r="E11" i="10" s="1"/>
  <c r="C11" i="10"/>
  <c r="D10" i="10"/>
  <c r="E10" i="10" s="1"/>
  <c r="C10" i="10"/>
  <c r="K9" i="10"/>
  <c r="J9" i="10"/>
  <c r="D9" i="10"/>
  <c r="D14" i="10" s="1"/>
  <c r="C9" i="10"/>
  <c r="C14" i="10" s="1"/>
  <c r="C26" i="10" s="1"/>
  <c r="K8" i="10"/>
  <c r="J8" i="10"/>
  <c r="K7" i="10"/>
  <c r="J7" i="10"/>
  <c r="K6" i="10"/>
  <c r="K16" i="10" s="1"/>
  <c r="J6" i="10"/>
  <c r="J16" i="10" s="1"/>
  <c r="H3" i="10"/>
  <c r="A2" i="10"/>
  <c r="B119" i="9"/>
  <c r="D118" i="9"/>
  <c r="F118" i="9" s="1"/>
  <c r="C118" i="9"/>
  <c r="C119" i="9" s="1"/>
  <c r="B115" i="9"/>
  <c r="D114" i="9"/>
  <c r="F114" i="9" s="1"/>
  <c r="C114" i="9"/>
  <c r="D113" i="9"/>
  <c r="F113" i="9" s="1"/>
  <c r="C113" i="9"/>
  <c r="D112" i="9"/>
  <c r="F112" i="9" s="1"/>
  <c r="C112" i="9"/>
  <c r="C115" i="9" s="1"/>
  <c r="B110" i="9"/>
  <c r="E108" i="9"/>
  <c r="D108" i="9"/>
  <c r="F108" i="9" s="1"/>
  <c r="C108" i="9"/>
  <c r="E107" i="9"/>
  <c r="D107" i="9"/>
  <c r="F107" i="9" s="1"/>
  <c r="C107" i="9"/>
  <c r="E106" i="9"/>
  <c r="D106" i="9"/>
  <c r="D110" i="9" s="1"/>
  <c r="E110" i="9" s="1"/>
  <c r="C106" i="9"/>
  <c r="C110" i="9" s="1"/>
  <c r="C103" i="9"/>
  <c r="B103" i="9"/>
  <c r="D102" i="9"/>
  <c r="F102" i="9" s="1"/>
  <c r="C102" i="9"/>
  <c r="D101" i="9"/>
  <c r="F101" i="9" s="1"/>
  <c r="C101" i="9"/>
  <c r="D99" i="9"/>
  <c r="F99" i="9" s="1"/>
  <c r="C99" i="9"/>
  <c r="D98" i="9"/>
  <c r="F98" i="9" s="1"/>
  <c r="C98" i="9"/>
  <c r="D97" i="9"/>
  <c r="F97" i="9" s="1"/>
  <c r="C97" i="9"/>
  <c r="D96" i="9"/>
  <c r="F96" i="9" s="1"/>
  <c r="C96" i="9"/>
  <c r="B86" i="9"/>
  <c r="D84" i="9"/>
  <c r="F84" i="9" s="1"/>
  <c r="C84" i="9"/>
  <c r="D83" i="9"/>
  <c r="F83" i="9" s="1"/>
  <c r="C83" i="9"/>
  <c r="D82" i="9"/>
  <c r="F82" i="9" s="1"/>
  <c r="C82" i="9"/>
  <c r="D81" i="9"/>
  <c r="F81" i="9" s="1"/>
  <c r="C81" i="9"/>
  <c r="D80" i="9"/>
  <c r="F80" i="9" s="1"/>
  <c r="C80" i="9"/>
  <c r="D79" i="9"/>
  <c r="F79" i="9" s="1"/>
  <c r="C79" i="9"/>
  <c r="D78" i="9"/>
  <c r="F78" i="9" s="1"/>
  <c r="C78" i="9"/>
  <c r="D77" i="9"/>
  <c r="F77" i="9" s="1"/>
  <c r="C77" i="9"/>
  <c r="D76" i="9"/>
  <c r="F76" i="9" s="1"/>
  <c r="C76" i="9"/>
  <c r="D75" i="9"/>
  <c r="F75" i="9" s="1"/>
  <c r="C75" i="9"/>
  <c r="D74" i="9"/>
  <c r="F74" i="9" s="1"/>
  <c r="C74" i="9"/>
  <c r="D73" i="9"/>
  <c r="F73" i="9" s="1"/>
  <c r="C73" i="9"/>
  <c r="D72" i="9"/>
  <c r="F72" i="9" s="1"/>
  <c r="C72" i="9"/>
  <c r="D71" i="9"/>
  <c r="F71" i="9" s="1"/>
  <c r="C71" i="9"/>
  <c r="D70" i="9"/>
  <c r="F70" i="9" s="1"/>
  <c r="C70" i="9"/>
  <c r="D69" i="9"/>
  <c r="F69" i="9" s="1"/>
  <c r="C69" i="9"/>
  <c r="D67" i="9"/>
  <c r="F67" i="9" s="1"/>
  <c r="C67" i="9"/>
  <c r="D65" i="9"/>
  <c r="F65" i="9" s="1"/>
  <c r="C65" i="9"/>
  <c r="D63" i="9"/>
  <c r="F63" i="9" s="1"/>
  <c r="C63" i="9"/>
  <c r="D62" i="9"/>
  <c r="F62" i="9" s="1"/>
  <c r="C62" i="9"/>
  <c r="D61" i="9"/>
  <c r="F61" i="9" s="1"/>
  <c r="C61" i="9"/>
  <c r="D60" i="9"/>
  <c r="F60" i="9" s="1"/>
  <c r="C60" i="9"/>
  <c r="D59" i="9"/>
  <c r="F59" i="9" s="1"/>
  <c r="C59" i="9"/>
  <c r="F58" i="9"/>
  <c r="E58" i="9"/>
  <c r="C58" i="9"/>
  <c r="E57" i="9"/>
  <c r="D57" i="9"/>
  <c r="F57" i="9" s="1"/>
  <c r="C57" i="9"/>
  <c r="E56" i="9"/>
  <c r="D56" i="9"/>
  <c r="F56" i="9" s="1"/>
  <c r="C56" i="9"/>
  <c r="E54" i="9"/>
  <c r="D54" i="9"/>
  <c r="F54" i="9" s="1"/>
  <c r="C54" i="9"/>
  <c r="D51" i="9"/>
  <c r="F51" i="9" s="1"/>
  <c r="C51" i="9"/>
  <c r="F50" i="9"/>
  <c r="D50" i="9"/>
  <c r="C50" i="9"/>
  <c r="B48" i="9"/>
  <c r="B94" i="9" s="1"/>
  <c r="D43" i="9"/>
  <c r="F43" i="9" s="1"/>
  <c r="C43" i="9"/>
  <c r="D42" i="9"/>
  <c r="F42" i="9" s="1"/>
  <c r="C42" i="9"/>
  <c r="D41" i="9"/>
  <c r="F41" i="9" s="1"/>
  <c r="C41" i="9"/>
  <c r="D39" i="9"/>
  <c r="F39" i="9" s="1"/>
  <c r="C39" i="9"/>
  <c r="D37" i="9"/>
  <c r="F37" i="9" s="1"/>
  <c r="C37" i="9"/>
  <c r="D36" i="9"/>
  <c r="F36" i="9" s="1"/>
  <c r="C36" i="9"/>
  <c r="D35" i="9"/>
  <c r="F35" i="9" s="1"/>
  <c r="C35" i="9"/>
  <c r="D34" i="9"/>
  <c r="F34" i="9" s="1"/>
  <c r="C34" i="9"/>
  <c r="D33" i="9"/>
  <c r="F33" i="9" s="1"/>
  <c r="C33" i="9"/>
  <c r="D31" i="9"/>
  <c r="F31" i="9" s="1"/>
  <c r="C31" i="9"/>
  <c r="D30" i="9"/>
  <c r="F30" i="9" s="1"/>
  <c r="C30" i="9"/>
  <c r="C86" i="9" s="1"/>
  <c r="B24" i="9"/>
  <c r="D23" i="9"/>
  <c r="F23" i="9" s="1"/>
  <c r="C23" i="9"/>
  <c r="D22" i="9"/>
  <c r="F22" i="9" s="1"/>
  <c r="C22" i="9"/>
  <c r="D21" i="9"/>
  <c r="F21" i="9" s="1"/>
  <c r="C21" i="9"/>
  <c r="D20" i="9"/>
  <c r="F20" i="9" s="1"/>
  <c r="C20" i="9"/>
  <c r="D19" i="9"/>
  <c r="F19" i="9" s="1"/>
  <c r="C19" i="9"/>
  <c r="D18" i="9"/>
  <c r="F18" i="9" s="1"/>
  <c r="C18" i="9"/>
  <c r="D16" i="9"/>
  <c r="F16" i="9" s="1"/>
  <c r="C16" i="9"/>
  <c r="C24" i="9" s="1"/>
  <c r="B14" i="9"/>
  <c r="B26" i="9" s="1"/>
  <c r="B116" i="9" s="1"/>
  <c r="B120" i="9" s="1"/>
  <c r="E13" i="9"/>
  <c r="D13" i="9"/>
  <c r="F13" i="9" s="1"/>
  <c r="C13" i="9"/>
  <c r="E12" i="9"/>
  <c r="D12" i="9"/>
  <c r="F12" i="9" s="1"/>
  <c r="C12" i="9"/>
  <c r="E11" i="9"/>
  <c r="D11" i="9"/>
  <c r="F11" i="9" s="1"/>
  <c r="C11" i="9"/>
  <c r="E10" i="9"/>
  <c r="D10" i="9"/>
  <c r="F10" i="9" s="1"/>
  <c r="C10" i="9"/>
  <c r="K9" i="9"/>
  <c r="J9" i="9"/>
  <c r="E9" i="9"/>
  <c r="D9" i="9"/>
  <c r="D14" i="9" s="1"/>
  <c r="C9" i="9"/>
  <c r="C14" i="9" s="1"/>
  <c r="C26" i="9" s="1"/>
  <c r="C116" i="9" s="1"/>
  <c r="C120" i="9" s="1"/>
  <c r="K8" i="9"/>
  <c r="J8" i="9"/>
  <c r="K7" i="9"/>
  <c r="J7" i="9"/>
  <c r="K6" i="9"/>
  <c r="K16" i="9" s="1"/>
  <c r="J6" i="9"/>
  <c r="J16" i="9" s="1"/>
  <c r="A2" i="9"/>
  <c r="H3" i="9" s="1"/>
  <c r="B119" i="8"/>
  <c r="D118" i="8"/>
  <c r="F118" i="8" s="1"/>
  <c r="C118" i="8"/>
  <c r="C119" i="8" s="1"/>
  <c r="B115" i="8"/>
  <c r="D114" i="8"/>
  <c r="F114" i="8" s="1"/>
  <c r="C114" i="8"/>
  <c r="D113" i="8"/>
  <c r="F113" i="8" s="1"/>
  <c r="C113" i="8"/>
  <c r="D112" i="8"/>
  <c r="F112" i="8" s="1"/>
  <c r="C112" i="8"/>
  <c r="C115" i="8" s="1"/>
  <c r="B110" i="8"/>
  <c r="E108" i="8"/>
  <c r="D108" i="8"/>
  <c r="F108" i="8" s="1"/>
  <c r="C108" i="8"/>
  <c r="E107" i="8"/>
  <c r="D107" i="8"/>
  <c r="F107" i="8" s="1"/>
  <c r="C107" i="8"/>
  <c r="E106" i="8"/>
  <c r="D106" i="8"/>
  <c r="D110" i="8" s="1"/>
  <c r="E110" i="8" s="1"/>
  <c r="C106" i="8"/>
  <c r="C110" i="8" s="1"/>
  <c r="C103" i="8"/>
  <c r="B103" i="8"/>
  <c r="D102" i="8"/>
  <c r="F102" i="8" s="1"/>
  <c r="C102" i="8"/>
  <c r="D101" i="8"/>
  <c r="F101" i="8" s="1"/>
  <c r="C101" i="8"/>
  <c r="D99" i="8"/>
  <c r="F99" i="8" s="1"/>
  <c r="C99" i="8"/>
  <c r="D98" i="8"/>
  <c r="F98" i="8" s="1"/>
  <c r="C98" i="8"/>
  <c r="D97" i="8"/>
  <c r="F97" i="8" s="1"/>
  <c r="C97" i="8"/>
  <c r="D96" i="8"/>
  <c r="F96" i="8" s="1"/>
  <c r="C96" i="8"/>
  <c r="B86" i="8"/>
  <c r="D84" i="8"/>
  <c r="F84" i="8" s="1"/>
  <c r="C84" i="8"/>
  <c r="D83" i="8"/>
  <c r="F83" i="8" s="1"/>
  <c r="C83" i="8"/>
  <c r="D82" i="8"/>
  <c r="F82" i="8" s="1"/>
  <c r="C82" i="8"/>
  <c r="D81" i="8"/>
  <c r="F81" i="8" s="1"/>
  <c r="C81" i="8"/>
  <c r="D80" i="8"/>
  <c r="F80" i="8" s="1"/>
  <c r="C80" i="8"/>
  <c r="D79" i="8"/>
  <c r="F79" i="8" s="1"/>
  <c r="C79" i="8"/>
  <c r="D78" i="8"/>
  <c r="F78" i="8" s="1"/>
  <c r="C78" i="8"/>
  <c r="D77" i="8"/>
  <c r="F77" i="8" s="1"/>
  <c r="C77" i="8"/>
  <c r="D76" i="8"/>
  <c r="F76" i="8" s="1"/>
  <c r="C76" i="8"/>
  <c r="D75" i="8"/>
  <c r="F75" i="8" s="1"/>
  <c r="C75" i="8"/>
  <c r="D74" i="8"/>
  <c r="F74" i="8" s="1"/>
  <c r="C74" i="8"/>
  <c r="D73" i="8"/>
  <c r="F73" i="8" s="1"/>
  <c r="C73" i="8"/>
  <c r="D72" i="8"/>
  <c r="F72" i="8" s="1"/>
  <c r="C72" i="8"/>
  <c r="D71" i="8"/>
  <c r="F71" i="8" s="1"/>
  <c r="C71" i="8"/>
  <c r="D70" i="8"/>
  <c r="F70" i="8" s="1"/>
  <c r="C70" i="8"/>
  <c r="D69" i="8"/>
  <c r="F69" i="8" s="1"/>
  <c r="C69" i="8"/>
  <c r="D67" i="8"/>
  <c r="F67" i="8" s="1"/>
  <c r="C67" i="8"/>
  <c r="D65" i="8"/>
  <c r="F65" i="8" s="1"/>
  <c r="C65" i="8"/>
  <c r="D63" i="8"/>
  <c r="F63" i="8" s="1"/>
  <c r="C63" i="8"/>
  <c r="D62" i="8"/>
  <c r="F62" i="8" s="1"/>
  <c r="C62" i="8"/>
  <c r="D61" i="8"/>
  <c r="F61" i="8" s="1"/>
  <c r="C61" i="8"/>
  <c r="D60" i="8"/>
  <c r="F60" i="8" s="1"/>
  <c r="C60" i="8"/>
  <c r="D59" i="8"/>
  <c r="F59" i="8" s="1"/>
  <c r="C59" i="8"/>
  <c r="F58" i="8"/>
  <c r="E58" i="8"/>
  <c r="C58" i="8"/>
  <c r="E57" i="8"/>
  <c r="D57" i="8"/>
  <c r="F57" i="8" s="1"/>
  <c r="C57" i="8"/>
  <c r="E56" i="8"/>
  <c r="D56" i="8"/>
  <c r="F56" i="8" s="1"/>
  <c r="C56" i="8"/>
  <c r="E54" i="8"/>
  <c r="D54" i="8"/>
  <c r="F54" i="8" s="1"/>
  <c r="C54" i="8"/>
  <c r="D51" i="8"/>
  <c r="F51" i="8" s="1"/>
  <c r="C51" i="8"/>
  <c r="F50" i="8"/>
  <c r="D50" i="8"/>
  <c r="C50" i="8"/>
  <c r="B48" i="8"/>
  <c r="B94" i="8" s="1"/>
  <c r="D43" i="8"/>
  <c r="F43" i="8" s="1"/>
  <c r="C43" i="8"/>
  <c r="D42" i="8"/>
  <c r="F42" i="8" s="1"/>
  <c r="C42" i="8"/>
  <c r="D41" i="8"/>
  <c r="F41" i="8" s="1"/>
  <c r="C41" i="8"/>
  <c r="D39" i="8"/>
  <c r="F39" i="8" s="1"/>
  <c r="C39" i="8"/>
  <c r="D37" i="8"/>
  <c r="F37" i="8" s="1"/>
  <c r="C37" i="8"/>
  <c r="D36" i="8"/>
  <c r="F36" i="8" s="1"/>
  <c r="C36" i="8"/>
  <c r="D35" i="8"/>
  <c r="F35" i="8" s="1"/>
  <c r="C35" i="8"/>
  <c r="D34" i="8"/>
  <c r="F34" i="8" s="1"/>
  <c r="C34" i="8"/>
  <c r="D33" i="8"/>
  <c r="F33" i="8" s="1"/>
  <c r="C33" i="8"/>
  <c r="D31" i="8"/>
  <c r="F31" i="8" s="1"/>
  <c r="C31" i="8"/>
  <c r="D30" i="8"/>
  <c r="F30" i="8" s="1"/>
  <c r="C30" i="8"/>
  <c r="C86" i="8" s="1"/>
  <c r="B24" i="8"/>
  <c r="D23" i="8"/>
  <c r="F23" i="8" s="1"/>
  <c r="C23" i="8"/>
  <c r="D22" i="8"/>
  <c r="F22" i="8" s="1"/>
  <c r="C22" i="8"/>
  <c r="D21" i="8"/>
  <c r="F21" i="8" s="1"/>
  <c r="C21" i="8"/>
  <c r="D20" i="8"/>
  <c r="F20" i="8" s="1"/>
  <c r="C20" i="8"/>
  <c r="D19" i="8"/>
  <c r="F19" i="8" s="1"/>
  <c r="C19" i="8"/>
  <c r="D18" i="8"/>
  <c r="F18" i="8" s="1"/>
  <c r="C18" i="8"/>
  <c r="D16" i="8"/>
  <c r="F16" i="8" s="1"/>
  <c r="C16" i="8"/>
  <c r="C24" i="8" s="1"/>
  <c r="B14" i="8"/>
  <c r="B26" i="8" s="1"/>
  <c r="B116" i="8" s="1"/>
  <c r="B120" i="8" s="1"/>
  <c r="E13" i="8"/>
  <c r="D13" i="8"/>
  <c r="F13" i="8" s="1"/>
  <c r="C13" i="8"/>
  <c r="E12" i="8"/>
  <c r="D12" i="8"/>
  <c r="F12" i="8" s="1"/>
  <c r="C12" i="8"/>
  <c r="E11" i="8"/>
  <c r="D11" i="8"/>
  <c r="F11" i="8" s="1"/>
  <c r="C11" i="8"/>
  <c r="E10" i="8"/>
  <c r="D10" i="8"/>
  <c r="F10" i="8" s="1"/>
  <c r="C10" i="8"/>
  <c r="K9" i="8"/>
  <c r="J9" i="8"/>
  <c r="E9" i="8"/>
  <c r="D9" i="8"/>
  <c r="D14" i="8" s="1"/>
  <c r="C9" i="8"/>
  <c r="C14" i="8" s="1"/>
  <c r="C26" i="8" s="1"/>
  <c r="C116" i="8" s="1"/>
  <c r="C120" i="8" s="1"/>
  <c r="K8" i="8"/>
  <c r="J8" i="8"/>
  <c r="K7" i="8"/>
  <c r="J7" i="8"/>
  <c r="K6" i="8"/>
  <c r="K16" i="8" s="1"/>
  <c r="J6" i="8"/>
  <c r="J16" i="8" s="1"/>
  <c r="A2" i="8"/>
  <c r="H3" i="8" s="1"/>
  <c r="D26" i="12" l="1"/>
  <c r="F14" i="12"/>
  <c r="F9" i="12"/>
  <c r="F10" i="12"/>
  <c r="F11" i="12"/>
  <c r="E9" i="12"/>
  <c r="F12" i="12"/>
  <c r="E14" i="12"/>
  <c r="E24" i="12"/>
  <c r="C86" i="12"/>
  <c r="C116" i="12" s="1"/>
  <c r="C120" i="12" s="1"/>
  <c r="F56" i="12"/>
  <c r="D86" i="12"/>
  <c r="D103" i="12"/>
  <c r="F106" i="12"/>
  <c r="F107" i="12"/>
  <c r="F108" i="12"/>
  <c r="E112" i="12"/>
  <c r="E113" i="12"/>
  <c r="E114" i="12"/>
  <c r="D115" i="12"/>
  <c r="E118" i="12"/>
  <c r="D119" i="12"/>
  <c r="E106" i="12"/>
  <c r="D26" i="11"/>
  <c r="F14" i="11"/>
  <c r="F9" i="11"/>
  <c r="F10" i="11"/>
  <c r="F11" i="11"/>
  <c r="E9" i="11"/>
  <c r="F12" i="11"/>
  <c r="E14" i="11"/>
  <c r="E24" i="11"/>
  <c r="C86" i="11"/>
  <c r="C116" i="11" s="1"/>
  <c r="C120" i="11" s="1"/>
  <c r="F56" i="11"/>
  <c r="D86" i="11"/>
  <c r="F103" i="11"/>
  <c r="F106" i="11"/>
  <c r="F107" i="11"/>
  <c r="F108" i="11"/>
  <c r="E114" i="11"/>
  <c r="D115" i="11"/>
  <c r="E118" i="11"/>
  <c r="D119" i="11"/>
  <c r="E106" i="11"/>
  <c r="D26" i="10"/>
  <c r="F14" i="10"/>
  <c r="F9" i="10"/>
  <c r="F10" i="10"/>
  <c r="F11" i="10"/>
  <c r="E9" i="10"/>
  <c r="F12" i="10"/>
  <c r="E14" i="10"/>
  <c r="E24" i="10"/>
  <c r="C86" i="10"/>
  <c r="C116" i="10" s="1"/>
  <c r="C120" i="10" s="1"/>
  <c r="F56" i="10"/>
  <c r="D86" i="10"/>
  <c r="F103" i="10"/>
  <c r="F106" i="10"/>
  <c r="F107" i="10"/>
  <c r="F108" i="10"/>
  <c r="E114" i="10"/>
  <c r="D115" i="10"/>
  <c r="E118" i="10"/>
  <c r="D119" i="10"/>
  <c r="E106" i="10"/>
  <c r="F14" i="9"/>
  <c r="E14" i="9"/>
  <c r="F9" i="9"/>
  <c r="E16" i="9"/>
  <c r="E18" i="9"/>
  <c r="E19" i="9"/>
  <c r="E20" i="9"/>
  <c r="E21" i="9"/>
  <c r="E22" i="9"/>
  <c r="E23" i="9"/>
  <c r="D24" i="9"/>
  <c r="E30" i="9"/>
  <c r="E31" i="9"/>
  <c r="E33" i="9"/>
  <c r="E34" i="9"/>
  <c r="E35" i="9"/>
  <c r="E36" i="9"/>
  <c r="E37" i="9"/>
  <c r="E39" i="9"/>
  <c r="E41" i="9"/>
  <c r="E42" i="9"/>
  <c r="E43" i="9"/>
  <c r="E59" i="9"/>
  <c r="E60" i="9"/>
  <c r="E61" i="9"/>
  <c r="E62" i="9"/>
  <c r="E63" i="9"/>
  <c r="E65" i="9"/>
  <c r="E67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D86" i="9"/>
  <c r="E96" i="9"/>
  <c r="E97" i="9"/>
  <c r="E98" i="9"/>
  <c r="E99" i="9"/>
  <c r="E101" i="9"/>
  <c r="E102" i="9"/>
  <c r="D103" i="9"/>
  <c r="F106" i="9"/>
  <c r="F110" i="9" s="1"/>
  <c r="E112" i="9"/>
  <c r="E113" i="9"/>
  <c r="E114" i="9"/>
  <c r="D115" i="9"/>
  <c r="E118" i="9"/>
  <c r="D119" i="9"/>
  <c r="F14" i="8"/>
  <c r="E14" i="8"/>
  <c r="F9" i="8"/>
  <c r="E16" i="8"/>
  <c r="E18" i="8"/>
  <c r="E19" i="8"/>
  <c r="E20" i="8"/>
  <c r="E21" i="8"/>
  <c r="E22" i="8"/>
  <c r="E23" i="8"/>
  <c r="D24" i="8"/>
  <c r="E30" i="8"/>
  <c r="E31" i="8"/>
  <c r="E33" i="8"/>
  <c r="E34" i="8"/>
  <c r="E35" i="8"/>
  <c r="E36" i="8"/>
  <c r="E37" i="8"/>
  <c r="E39" i="8"/>
  <c r="E41" i="8"/>
  <c r="E42" i="8"/>
  <c r="E43" i="8"/>
  <c r="E59" i="8"/>
  <c r="E60" i="8"/>
  <c r="E61" i="8"/>
  <c r="E62" i="8"/>
  <c r="E63" i="8"/>
  <c r="E65" i="8"/>
  <c r="E67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D86" i="8"/>
  <c r="E96" i="8"/>
  <c r="E97" i="8"/>
  <c r="E98" i="8"/>
  <c r="E99" i="8"/>
  <c r="E101" i="8"/>
  <c r="E102" i="8"/>
  <c r="D103" i="8"/>
  <c r="F106" i="8"/>
  <c r="F110" i="8" s="1"/>
  <c r="E112" i="8"/>
  <c r="E113" i="8"/>
  <c r="E114" i="8"/>
  <c r="D115" i="8"/>
  <c r="E118" i="8"/>
  <c r="D119" i="8"/>
  <c r="E103" i="12" l="1"/>
  <c r="F103" i="12"/>
  <c r="D116" i="12"/>
  <c r="F26" i="12"/>
  <c r="E26" i="12"/>
  <c r="E119" i="12"/>
  <c r="F119" i="12"/>
  <c r="E115" i="12"/>
  <c r="F115" i="12"/>
  <c r="F110" i="12"/>
  <c r="E86" i="12"/>
  <c r="F86" i="12"/>
  <c r="D116" i="11"/>
  <c r="F26" i="11"/>
  <c r="E26" i="11"/>
  <c r="E119" i="11"/>
  <c r="F119" i="11"/>
  <c r="E115" i="11"/>
  <c r="F115" i="11"/>
  <c r="F110" i="11"/>
  <c r="E86" i="11"/>
  <c r="F86" i="11"/>
  <c r="D116" i="10"/>
  <c r="F26" i="10"/>
  <c r="E26" i="10"/>
  <c r="E119" i="10"/>
  <c r="F119" i="10"/>
  <c r="E115" i="10"/>
  <c r="F115" i="10"/>
  <c r="F110" i="10"/>
  <c r="E86" i="10"/>
  <c r="F86" i="10"/>
  <c r="E103" i="9"/>
  <c r="F103" i="9"/>
  <c r="E24" i="9"/>
  <c r="F24" i="9"/>
  <c r="E119" i="9"/>
  <c r="F119" i="9"/>
  <c r="E115" i="9"/>
  <c r="F115" i="9"/>
  <c r="E86" i="9"/>
  <c r="F86" i="9"/>
  <c r="D26" i="9"/>
  <c r="E103" i="8"/>
  <c r="F103" i="8"/>
  <c r="E24" i="8"/>
  <c r="F24" i="8"/>
  <c r="E119" i="8"/>
  <c r="F119" i="8"/>
  <c r="E115" i="8"/>
  <c r="F115" i="8"/>
  <c r="E86" i="8"/>
  <c r="F86" i="8"/>
  <c r="D26" i="8"/>
  <c r="D120" i="12" l="1"/>
  <c r="F116" i="12"/>
  <c r="E116" i="12"/>
  <c r="D120" i="11"/>
  <c r="F116" i="11"/>
  <c r="E116" i="11"/>
  <c r="D120" i="10"/>
  <c r="F116" i="10"/>
  <c r="E116" i="10"/>
  <c r="D116" i="9"/>
  <c r="F26" i="9"/>
  <c r="E26" i="9"/>
  <c r="D116" i="8"/>
  <c r="F26" i="8"/>
  <c r="E26" i="8"/>
  <c r="F120" i="12" l="1"/>
  <c r="E120" i="12"/>
  <c r="F120" i="11"/>
  <c r="E120" i="11"/>
  <c r="F120" i="10"/>
  <c r="E120" i="10"/>
  <c r="D120" i="9"/>
  <c r="F116" i="9"/>
  <c r="E116" i="9"/>
  <c r="D120" i="8"/>
  <c r="F116" i="8"/>
  <c r="E116" i="8"/>
  <c r="F120" i="9" l="1"/>
  <c r="E120" i="9"/>
  <c r="F120" i="8"/>
  <c r="E120" i="8"/>
</calcChain>
</file>

<file path=xl/sharedStrings.xml><?xml version="1.0" encoding="utf-8"?>
<sst xmlns="http://schemas.openxmlformats.org/spreadsheetml/2006/main" count="2195" uniqueCount="123">
  <si>
    <t>ยอดรายรับของกรุงเทพมหานคร</t>
  </si>
  <si>
    <t>รายละเอียดรายได้เบ็ดเตล็ดอื่นๆ</t>
  </si>
  <si>
    <t>ประเภทของรายรับ</t>
  </si>
  <si>
    <t>ประมาณการ</t>
  </si>
  <si>
    <t>เดือนนี้</t>
  </si>
  <si>
    <t>ตั้งแต่ต้นปี</t>
  </si>
  <si>
    <t>+</t>
  </si>
  <si>
    <t>สูงกว่าประมาณการ</t>
  </si>
  <si>
    <t>ปี 2561</t>
  </si>
  <si>
    <t>-</t>
  </si>
  <si>
    <t>ต่ำกว่าประมาณการ</t>
  </si>
  <si>
    <t>ลำดับที่</t>
  </si>
  <si>
    <t>รายการ</t>
  </si>
  <si>
    <t xml:space="preserve"> ก.  รายได้ประจำ</t>
  </si>
  <si>
    <t>เบ็ดเตล็ด</t>
  </si>
  <si>
    <t xml:space="preserve">  1. ภาษีอากร</t>
  </si>
  <si>
    <t>ชดใช้ค่าเสียหาย</t>
  </si>
  <si>
    <t xml:space="preserve">      กรุงเทพมหานครจัดเก็บเอง</t>
  </si>
  <si>
    <t>ขายของเก่า</t>
  </si>
  <si>
    <t xml:space="preserve">  -   ภาษีบำรุงท้องที่</t>
  </si>
  <si>
    <t>ปรับเกินสัญญา</t>
  </si>
  <si>
    <t xml:space="preserve">  -   ภาษีโรงเรือนและที่ดิน</t>
  </si>
  <si>
    <t xml:space="preserve">  -   ภาษีป้าย</t>
  </si>
  <si>
    <t xml:space="preserve">  -   อากรฆ่าสัตว์</t>
  </si>
  <si>
    <t xml:space="preserve">  -   ภาษีบำรุง กทม.สำหรับน้ำมันฯ</t>
  </si>
  <si>
    <t xml:space="preserve"> รวมภาษีที่กทม.จัดเก็บเอง </t>
  </si>
  <si>
    <t xml:space="preserve">      ส่วนราชการอื่นจัดเก็บให้</t>
  </si>
  <si>
    <t xml:space="preserve">  -   ภาษีมูลค่าเพิ่ม</t>
  </si>
  <si>
    <t>รวมทั้งสิ้น</t>
  </si>
  <si>
    <t xml:space="preserve">  -   ภาษีและค่าธรรมเนียมรถยนต์</t>
  </si>
  <si>
    <t xml:space="preserve">      หรือล้อเลื่อน</t>
  </si>
  <si>
    <t xml:space="preserve">  -   ภาษีสุรา</t>
  </si>
  <si>
    <t xml:space="preserve">  -   ภาษีการพนัน</t>
  </si>
  <si>
    <t xml:space="preserve">  -   ภาษีสรรพสามิต</t>
  </si>
  <si>
    <t xml:space="preserve">  -   ภาษี/ค่าจดทะเบียนสิทธิและนิติกรรม</t>
  </si>
  <si>
    <t xml:space="preserve">  -   ภาษีธุรกิจเฉพาะ</t>
  </si>
  <si>
    <t>รวมภาษีที่ส่วนราชการอื่นจัดเก็บให้</t>
  </si>
  <si>
    <t>รวมภาษีอากร</t>
  </si>
  <si>
    <t xml:space="preserve"> 2. ค่าธรรมเนียม  ค่าใบอนุญาต</t>
  </si>
  <si>
    <t xml:space="preserve">     ค่าปรับและค่าบริการ</t>
  </si>
  <si>
    <t>ค่าธรรมเนียม</t>
  </si>
  <si>
    <t xml:space="preserve">  -   ค่าธรรมเนียมเก็บขนมูลฝอย</t>
  </si>
  <si>
    <t xml:space="preserve">  -   ค่าธรรมเนียมขนถ่ายสิ่งปฎิกูล</t>
  </si>
  <si>
    <t xml:space="preserve">  -   ค่าธรรมเนียมตามกฎหมาย</t>
  </si>
  <si>
    <t xml:space="preserve">       ควบคุมอาคาร</t>
  </si>
  <si>
    <t xml:space="preserve">  -   ค่าธรรมเนียมการจอดยานยนต์</t>
  </si>
  <si>
    <t xml:space="preserve">  -   ค่าธรรมเนียมใบอนุญาตการพนัน</t>
  </si>
  <si>
    <t xml:space="preserve">  -   ค่าธรรมเนียมโรงฆ่าสัตว์</t>
  </si>
  <si>
    <t xml:space="preserve">  -   ค่าธรรมเนียมโรงพักสัตว์</t>
  </si>
  <si>
    <t xml:space="preserve">  -   ค่าธรรมเนียมใบอนุญาตติดตั้ง</t>
  </si>
  <si>
    <t xml:space="preserve">       ป้ายโฆษณา</t>
  </si>
  <si>
    <t xml:space="preserve">  -   ค่าธรรมเนียมบัตรประจำตัวประชาชน</t>
  </si>
  <si>
    <t xml:space="preserve">        (การขอมีบัตรใหม่และการขอเปลี่ยนบัตร)</t>
  </si>
  <si>
    <t xml:space="preserve">  -   ค่าธรรมเนียมจดทะเบียนพาณิชย์</t>
  </si>
  <si>
    <t xml:space="preserve">  -   ค่าธรรมเนียมขนถ่ายสิ่งปฎิกูลประเภทไขมัน</t>
  </si>
  <si>
    <t>-  2  -</t>
  </si>
  <si>
    <t xml:space="preserve"> ต่ำกว่าประมาณการ</t>
  </si>
  <si>
    <t xml:space="preserve">  -   ค่าธรรมเนียมใบอนุญาตการประกอบกิจการหอพัก</t>
  </si>
  <si>
    <t xml:space="preserve">  -   ค่าธรรมเนียมใบอนุญาตผู้จัดการหอพัก</t>
  </si>
  <si>
    <t xml:space="preserve"> ค่าใบอนุญาต</t>
  </si>
  <si>
    <t xml:space="preserve">  -   ใบอนุญาตการประกอบกิจการที่เป็น</t>
  </si>
  <si>
    <t xml:space="preserve">       อันตรายต่อสุขภาพ</t>
  </si>
  <si>
    <t xml:space="preserve">  -   ใบอนุญาตสถานที่จำหน่ายอาหาร</t>
  </si>
  <si>
    <t xml:space="preserve">       และสถานที่สะสมอาหาร                                 </t>
  </si>
  <si>
    <t xml:space="preserve">  -   ใบอนุญาตการขายสุรา</t>
  </si>
  <si>
    <t xml:space="preserve">  -   ใบอนุญาตสถานที่แต่งผม</t>
  </si>
  <si>
    <t xml:space="preserve">  -   ใบอนุญาตการโฆษณา</t>
  </si>
  <si>
    <t xml:space="preserve">  -   ใบอนุญาตการทำน้ำแข็งเพื่อการค้า</t>
  </si>
  <si>
    <t xml:space="preserve">  -   ใบอนุญาตตลาดเอกชน</t>
  </si>
  <si>
    <t xml:space="preserve">  -   ใบอนุญาตสุสานและฌาปนสถาน</t>
  </si>
  <si>
    <t xml:space="preserve">  -   ใบอนุญาตจำหน่ายสินค้าในที่หรือทางสาธารณะ</t>
  </si>
  <si>
    <t xml:space="preserve">  -   ใบอนุญาตรับรองการแจ้งการจัดตั้งสถานที่</t>
  </si>
  <si>
    <t xml:space="preserve">        จำหน่ายอาหาร</t>
  </si>
  <si>
    <t xml:space="preserve"> ค่าปรับ</t>
  </si>
  <si>
    <t xml:space="preserve">  -   ค่าปรับผู้ละเมิดกฎหมาย</t>
  </si>
  <si>
    <t xml:space="preserve"> ค่าบริการ</t>
  </si>
  <si>
    <t xml:space="preserve">  -   การออกแบบ</t>
  </si>
  <si>
    <t xml:space="preserve">  -   การคัดสำเนาหรือถ่ายเอกสาร</t>
  </si>
  <si>
    <t xml:space="preserve">  -   การพ่นหมอกกำจัดยุง</t>
  </si>
  <si>
    <t xml:space="preserve">  -   การบริการเลี้ยงเด็กกลางวัน</t>
  </si>
  <si>
    <t xml:space="preserve">  -   การทำการต่างๆ ในที่สาธารณะ</t>
  </si>
  <si>
    <t xml:space="preserve">  -   การขอใช้สถานที่</t>
  </si>
  <si>
    <t xml:space="preserve">  -   การยืมใช้พัสดุ</t>
  </si>
  <si>
    <t xml:space="preserve">  -   การทำความสะอาด</t>
  </si>
  <si>
    <t xml:space="preserve">  -   การทดสอบคุณภาพวัสดุก่อสร้าง</t>
  </si>
  <si>
    <t xml:space="preserve">  -   การตรวจวิเคราะห์น้ำ</t>
  </si>
  <si>
    <t xml:space="preserve">  -   การบริการตัดและขุดต้นไม้</t>
  </si>
  <si>
    <t xml:space="preserve">  -   การบริการทางการแพทย์</t>
  </si>
  <si>
    <t xml:space="preserve">  -   การบริการเกี่ยวกับเศษวัสดุก่อสร้าง</t>
  </si>
  <si>
    <t xml:space="preserve">  -   ค่าบริการระบบขนส่งมวลชนของ กทม. (BTS)</t>
  </si>
  <si>
    <t xml:space="preserve">  -   ค่าบริการรถโดยสารประจำทางด่วนพิเศษ (BRT)</t>
  </si>
  <si>
    <t xml:space="preserve">  -   ค่าบริการการพิมพ์ถ่ายแบบหรือแผนที่</t>
  </si>
  <si>
    <t xml:space="preserve">รวมค่าธรรมเนียม   ค่าใบอนุญาต </t>
  </si>
  <si>
    <t>ค่าปรับและค่าบริการ</t>
  </si>
  <si>
    <t>-  3  -</t>
  </si>
  <si>
    <t xml:space="preserve"> 3. รายได้จากทรัพย์สิน</t>
  </si>
  <si>
    <t xml:space="preserve">  -   ค่าเช่าอาคารสถานที่</t>
  </si>
  <si>
    <t xml:space="preserve">  -   ค่าเช่าท่าเทียบเรือ</t>
  </si>
  <si>
    <t xml:space="preserve">  -   ค่าเช่าที่ดิน</t>
  </si>
  <si>
    <t xml:space="preserve">  -   ค่าเช่าแผงตลาดสาธารณะ</t>
  </si>
  <si>
    <t xml:space="preserve">  -   ค่าดอกเบี้ยเงินฝากธนาคาร</t>
  </si>
  <si>
    <t xml:space="preserve">      และพันธบัตรของรัฐบาล</t>
  </si>
  <si>
    <t xml:space="preserve">  -   เงินปันผลจากโรงพิมพ์อาสารักษาดินแดน</t>
  </si>
  <si>
    <t>รวมรายได้จากทรัพย์สิน</t>
  </si>
  <si>
    <t xml:space="preserve"> 4. รายได้จากการสาธารณูปโภค</t>
  </si>
  <si>
    <t xml:space="preserve">     การพาณิชย์และกิจกรรมอื่นๆ</t>
  </si>
  <si>
    <t xml:space="preserve">  -   สถานธนานุบาล</t>
  </si>
  <si>
    <t xml:space="preserve">  -   สำนักงานตลาด</t>
  </si>
  <si>
    <t xml:space="preserve">  -   สำนักพัฒนาที่อยู่อาศัย</t>
  </si>
  <si>
    <t xml:space="preserve">    รวมรายได้จากการสาธารณูปโภค</t>
  </si>
  <si>
    <t xml:space="preserve">    การพาณิชย์และกิจกรรมอื่นๆ</t>
  </si>
  <si>
    <t xml:space="preserve"> 5. รายได้เบ็ดเตล็ด</t>
  </si>
  <si>
    <t xml:space="preserve">  -   เงินเหลือจ่ายปีเก่าส่งคืน</t>
  </si>
  <si>
    <t xml:space="preserve">  -   ค่าขายแบบประกวดราคา</t>
  </si>
  <si>
    <t xml:space="preserve">  -   ค่าเบ็ดเตล็ดอื่นๆ</t>
  </si>
  <si>
    <t xml:space="preserve">                 รวมรายได้เบ็ดเตล็ด</t>
  </si>
  <si>
    <t xml:space="preserve">                 รวมรายได้ประจำ</t>
  </si>
  <si>
    <t xml:space="preserve"> ข. รายได้พิเศษ</t>
  </si>
  <si>
    <t xml:space="preserve">       เงินสะสมจ่ายขาด</t>
  </si>
  <si>
    <t xml:space="preserve">                 รวมรายได้พิเศษ</t>
  </si>
  <si>
    <t xml:space="preserve">                 รวมรายรับทั้งสิ้น</t>
  </si>
  <si>
    <t>ที่มา : กองบัญชี สำนักการคลัง กรุงเทพมหานคร</t>
  </si>
  <si>
    <t>ต.ค.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</si>
</sst>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ดดดด\ bbbb"/>
  </numFmts>
  <fonts count="11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4"/>
      <name val="Angsana New"/>
      <family val="1"/>
    </font>
    <font>
      <sz val="16"/>
      <color indexed="8"/>
      <name val="Angsana New"/>
      <family val="1"/>
    </font>
    <font>
      <sz val="14"/>
      <color indexed="8"/>
      <name val="Angsana New"/>
      <family val="1"/>
    </font>
    <font>
      <b/>
      <sz val="14"/>
      <color indexed="8"/>
      <name val="Angsana New"/>
      <family val="1"/>
    </font>
    <font>
      <b/>
      <sz val="16"/>
      <color indexed="8"/>
      <name val="Angsana New"/>
      <family val="1"/>
    </font>
    <font>
      <sz val="16"/>
      <name val="Angsana New"/>
      <family val="1"/>
    </font>
    <font>
      <b/>
      <u/>
      <sz val="16"/>
      <color indexed="8"/>
      <name val="Angsana New"/>
      <family val="1"/>
    </font>
    <font>
      <sz val="12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1">
    <xf numFmtId="0" fontId="0" fillId="0" borderId="0" xfId="0"/>
    <xf numFmtId="0" fontId="1" fillId="0" borderId="0" xfId="1"/>
    <xf numFmtId="39" fontId="3" fillId="2" borderId="0" xfId="2" applyNumberFormat="1" applyFont="1" applyFill="1" applyBorder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4" fillId="0" borderId="7" xfId="2" applyFont="1" applyBorder="1"/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43" fontId="4" fillId="0" borderId="3" xfId="2" applyFont="1" applyBorder="1" applyAlignment="1">
      <alignment horizontal="right"/>
    </xf>
    <xf numFmtId="0" fontId="5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43" fontId="4" fillId="0" borderId="0" xfId="2" applyFont="1" applyBorder="1" applyAlignment="1">
      <alignment horizontal="left"/>
    </xf>
    <xf numFmtId="43" fontId="10" fillId="0" borderId="0" xfId="2" applyFont="1" applyBorder="1" applyAlignment="1">
      <alignment horizontal="left"/>
    </xf>
    <xf numFmtId="0" fontId="1" fillId="0" borderId="0" xfId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4" fillId="0" borderId="7" xfId="2" applyFont="1" applyBorder="1"/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43" fontId="4" fillId="0" borderId="3" xfId="2" applyFont="1" applyBorder="1" applyAlignment="1">
      <alignment horizontal="right"/>
    </xf>
    <xf numFmtId="0" fontId="4" fillId="0" borderId="0" xfId="1" applyFont="1" applyAlignment="1">
      <alignment horizontal="right"/>
    </xf>
    <xf numFmtId="0" fontId="9" fillId="0" borderId="0" xfId="1" applyFont="1" applyAlignment="1">
      <alignment horizontal="center"/>
    </xf>
    <xf numFmtId="16" fontId="4" fillId="2" borderId="4" xfId="2" applyNumberFormat="1" applyFont="1" applyFill="1" applyBorder="1" applyAlignment="1">
      <alignment horizontal="center"/>
    </xf>
    <xf numFmtId="0" fontId="1" fillId="0" borderId="0" xfId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4" fillId="0" borderId="7" xfId="2" applyFont="1" applyBorder="1"/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43" fontId="4" fillId="0" borderId="3" xfId="2" applyFont="1" applyBorder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0" fontId="1" fillId="0" borderId="0" xfId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4" fillId="0" borderId="7" xfId="2" applyFont="1" applyBorder="1"/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43" fontId="4" fillId="0" borderId="3" xfId="2" applyFont="1" applyBorder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0" fontId="1" fillId="0" borderId="0" xfId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4" fillId="0" borderId="7" xfId="2" applyFont="1" applyBorder="1"/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43" fontId="4" fillId="0" borderId="3" xfId="2" applyFont="1" applyBorder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0" fontId="1" fillId="0" borderId="0" xfId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4" fillId="0" borderId="7" xfId="2" applyFont="1" applyBorder="1"/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43" fontId="4" fillId="0" borderId="3" xfId="2" applyFont="1" applyBorder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0" fontId="1" fillId="0" borderId="0" xfId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2" xfId="1" applyFont="1" applyBorder="1" applyAlignment="1">
      <alignment horizontal="center"/>
    </xf>
    <xf numFmtId="43" fontId="4" fillId="2" borderId="4" xfId="2" applyFont="1" applyFill="1" applyBorder="1" applyAlignment="1">
      <alignment horizontal="center"/>
    </xf>
    <xf numFmtId="43" fontId="4" fillId="0" borderId="4" xfId="2" applyFont="1" applyBorder="1" applyAlignment="1">
      <alignment horizontal="center"/>
    </xf>
    <xf numFmtId="43" fontId="4" fillId="0" borderId="1" xfId="2" applyFont="1" applyBorder="1"/>
    <xf numFmtId="43" fontId="4" fillId="0" borderId="1" xfId="2" applyFont="1" applyBorder="1" applyAlignment="1">
      <alignment horizontal="center"/>
    </xf>
    <xf numFmtId="43" fontId="5" fillId="0" borderId="0" xfId="2" applyFont="1"/>
    <xf numFmtId="39" fontId="4" fillId="0" borderId="1" xfId="2" applyNumberFormat="1" applyFont="1" applyBorder="1"/>
    <xf numFmtId="43" fontId="4" fillId="0" borderId="3" xfId="2" applyFont="1" applyBorder="1"/>
    <xf numFmtId="43" fontId="4" fillId="0" borderId="3" xfId="2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39" fontId="4" fillId="0" borderId="3" xfId="2" applyNumberFormat="1" applyFont="1" applyBorder="1"/>
    <xf numFmtId="0" fontId="6" fillId="0" borderId="0" xfId="1" applyFont="1"/>
    <xf numFmtId="43" fontId="4" fillId="0" borderId="2" xfId="2" applyFont="1" applyBorder="1"/>
    <xf numFmtId="43" fontId="7" fillId="0" borderId="3" xfId="2" applyFont="1" applyBorder="1"/>
    <xf numFmtId="43" fontId="4" fillId="0" borderId="4" xfId="2" applyFont="1" applyBorder="1"/>
    <xf numFmtId="43" fontId="8" fillId="0" borderId="3" xfId="2" applyFont="1" applyBorder="1"/>
    <xf numFmtId="43" fontId="7" fillId="0" borderId="5" xfId="2" applyFont="1" applyBorder="1"/>
    <xf numFmtId="43" fontId="4" fillId="0" borderId="6" xfId="2" applyFont="1" applyBorder="1" applyAlignment="1">
      <alignment horizontal="center"/>
    </xf>
    <xf numFmtId="39" fontId="4" fillId="0" borderId="6" xfId="2" applyNumberFormat="1" applyFont="1" applyBorder="1"/>
    <xf numFmtId="43" fontId="7" fillId="0" borderId="3" xfId="2" applyFont="1" applyBorder="1" applyAlignment="1">
      <alignment horizontal="center"/>
    </xf>
    <xf numFmtId="43" fontId="4" fillId="0" borderId="7" xfId="2" applyFont="1" applyBorder="1"/>
    <xf numFmtId="43" fontId="8" fillId="0" borderId="7" xfId="2" applyFont="1" applyBorder="1"/>
    <xf numFmtId="43" fontId="4" fillId="0" borderId="0" xfId="2" applyFont="1" applyBorder="1"/>
    <xf numFmtId="43" fontId="4" fillId="0" borderId="5" xfId="2" applyFont="1" applyBorder="1"/>
    <xf numFmtId="43" fontId="8" fillId="0" borderId="4" xfId="2" applyFont="1" applyBorder="1"/>
    <xf numFmtId="43" fontId="4" fillId="0" borderId="2" xfId="2" applyFont="1" applyBorder="1" applyAlignment="1">
      <alignment horizontal="center"/>
    </xf>
    <xf numFmtId="43" fontId="4" fillId="0" borderId="0" xfId="1" applyNumberFormat="1" applyFont="1"/>
    <xf numFmtId="43" fontId="4" fillId="0" borderId="0" xfId="2" applyFont="1" applyBorder="1" applyAlignment="1">
      <alignment horizontal="center"/>
    </xf>
    <xf numFmtId="0" fontId="4" fillId="0" borderId="1" xfId="1" applyFont="1" applyBorder="1"/>
    <xf numFmtId="0" fontId="4" fillId="0" borderId="3" xfId="1" applyFont="1" applyBorder="1"/>
    <xf numFmtId="0" fontId="4" fillId="0" borderId="4" xfId="1" applyFont="1" applyBorder="1"/>
    <xf numFmtId="43" fontId="7" fillId="0" borderId="1" xfId="2" applyFont="1" applyBorder="1"/>
    <xf numFmtId="43" fontId="7" fillId="0" borderId="1" xfId="2" applyFont="1" applyBorder="1" applyAlignment="1">
      <alignment horizontal="center"/>
    </xf>
    <xf numFmtId="0" fontId="4" fillId="0" borderId="2" xfId="1" applyFont="1" applyBorder="1"/>
    <xf numFmtId="43" fontId="5" fillId="0" borderId="0" xfId="1" applyNumberFormat="1" applyFont="1"/>
    <xf numFmtId="43" fontId="4" fillId="0" borderId="3" xfId="2" applyFont="1" applyBorder="1" applyAlignment="1">
      <alignment horizontal="right"/>
    </xf>
    <xf numFmtId="16" fontId="4" fillId="2" borderId="4" xfId="2" applyNumberFormat="1" applyFont="1" applyFill="1" applyBorder="1" applyAlignment="1">
      <alignment horizontal="center"/>
    </xf>
    <xf numFmtId="0" fontId="4" fillId="0" borderId="0" xfId="1" applyFont="1" applyAlignment="1">
      <alignment horizontal="center" vertical="center" shrinkToFit="1"/>
    </xf>
    <xf numFmtId="187" fontId="4" fillId="0" borderId="0" xfId="1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/>
    <xf numFmtId="187" fontId="4" fillId="0" borderId="0" xfId="0" applyNumberFormat="1" applyFont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43" fontId="4" fillId="0" borderId="0" xfId="0" applyNumberFormat="1" applyFont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43" fontId="5" fillId="0" borderId="0" xfId="0" applyNumberFormat="1" applyFont="1"/>
    <xf numFmtId="0" fontId="4" fillId="0" borderId="2" xfId="0" applyFont="1" applyBorder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1/08%20&#3611;&#3619;&#3632;&#3592;&#3635;&#3648;&#3604;&#3639;&#3629;&#3609;61%20&#3614;.&#3588;.%20(&#3609;&#358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1/09%20&#3611;&#3619;&#3632;&#3592;&#3635;&#3648;&#3604;&#3639;&#3629;&#3609;61%20&#3617;&#3636;.&#3618;.%20(neng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1/10%20&#3611;&#3619;&#3632;&#3592;&#3635;&#3648;&#3604;&#3639;&#3629;&#3609;61%20&#3585;.&#3588;.%20(bar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1/11%20&#3611;&#3619;&#3632;&#3592;&#3635;&#3648;&#3604;&#3639;&#3629;&#3609;61%20&#3626;.&#3588;.%20(Wilaaa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3611;&#3637;2561/12%20&#3611;&#3619;&#3632;&#3592;&#3635;&#3648;&#3604;&#3639;&#3629;&#3609;61%20&#3585;.&#3618;.%20(kai)&#3611;&#3611;&#3603;23&#3614;&#3618;61%20&#3619;&#3634;&#3594;&#3648;&#3607;&#3623;&#3637;&#3585;&#3633;&#3610;&#3623;&#3633;&#3591;&#3607;&#3629;&#3591;&#3627;&#3621;&#3634;&#35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เปรียบเทียบกับปีก่อนไม่ต้องคีย์"/>
      <sheetName val="MIS"/>
      <sheetName val="Sheet1"/>
    </sheetNames>
    <sheetDataSet>
      <sheetData sheetId="0" refreshError="1"/>
      <sheetData sheetId="1" refreshError="1"/>
      <sheetData sheetId="2">
        <row r="2">
          <cell r="A2">
            <v>43221</v>
          </cell>
        </row>
        <row r="89">
          <cell r="B89">
            <v>9913063.0199999996</v>
          </cell>
          <cell r="C89">
            <v>2318138794.7199998</v>
          </cell>
          <cell r="D89">
            <v>117496027.03999999</v>
          </cell>
          <cell r="E89">
            <v>75612</v>
          </cell>
          <cell r="F89">
            <v>17668724.329999998</v>
          </cell>
          <cell r="G89">
            <v>6139117938.8999996</v>
          </cell>
          <cell r="H89">
            <v>1172171171.0599999</v>
          </cell>
          <cell r="I89">
            <v>0</v>
          </cell>
          <cell r="J89">
            <v>3054939.5</v>
          </cell>
          <cell r="K89">
            <v>825842737.93000007</v>
          </cell>
          <cell r="L89">
            <v>2026883609</v>
          </cell>
          <cell r="M89">
            <v>463446175.86000001</v>
          </cell>
          <cell r="O89">
            <v>58393090</v>
          </cell>
          <cell r="P89">
            <v>3203900</v>
          </cell>
          <cell r="Q89">
            <v>3814171.5</v>
          </cell>
          <cell r="R89">
            <v>4283653.05</v>
          </cell>
          <cell r="S89">
            <v>22830</v>
          </cell>
          <cell r="T89">
            <v>0</v>
          </cell>
          <cell r="U89">
            <v>0</v>
          </cell>
          <cell r="V89">
            <v>200</v>
          </cell>
          <cell r="W89">
            <v>7337900</v>
          </cell>
          <cell r="X89">
            <v>81940</v>
          </cell>
          <cell r="Y89">
            <v>859250</v>
          </cell>
          <cell r="Z89">
            <v>74750</v>
          </cell>
          <cell r="AA89">
            <v>18375</v>
          </cell>
          <cell r="AB89">
            <v>7971579</v>
          </cell>
          <cell r="AC89">
            <v>1073940</v>
          </cell>
          <cell r="AD89">
            <v>0</v>
          </cell>
          <cell r="AE89">
            <v>0</v>
          </cell>
          <cell r="AF89">
            <v>16970</v>
          </cell>
          <cell r="AG89">
            <v>0</v>
          </cell>
          <cell r="AH89">
            <v>82000</v>
          </cell>
          <cell r="AI89">
            <v>9000</v>
          </cell>
          <cell r="AJ89">
            <v>11150</v>
          </cell>
          <cell r="AK89">
            <v>492865</v>
          </cell>
          <cell r="AL89">
            <v>24466793</v>
          </cell>
          <cell r="AM89">
            <v>0</v>
          </cell>
          <cell r="AN89">
            <v>978206.5</v>
          </cell>
          <cell r="AO89">
            <v>28450</v>
          </cell>
          <cell r="AP89">
            <v>68760</v>
          </cell>
          <cell r="AQ89">
            <v>255759</v>
          </cell>
          <cell r="AR89">
            <v>217850</v>
          </cell>
          <cell r="AS89">
            <v>0</v>
          </cell>
          <cell r="AT89">
            <v>1511200</v>
          </cell>
          <cell r="AU89">
            <v>944035</v>
          </cell>
          <cell r="AV89">
            <v>0</v>
          </cell>
          <cell r="AW89">
            <v>672550</v>
          </cell>
          <cell r="AX89">
            <v>0</v>
          </cell>
          <cell r="AY89">
            <v>5200</v>
          </cell>
          <cell r="AZ89">
            <v>0</v>
          </cell>
          <cell r="BA89">
            <v>0</v>
          </cell>
          <cell r="BB89">
            <v>15</v>
          </cell>
          <cell r="BD89">
            <v>4989521.6100000003</v>
          </cell>
          <cell r="BE89">
            <v>0</v>
          </cell>
          <cell r="BF89">
            <v>3477857</v>
          </cell>
          <cell r="BG89">
            <v>0</v>
          </cell>
          <cell r="BH89">
            <v>10770814.950000001</v>
          </cell>
          <cell r="BI89">
            <v>0</v>
          </cell>
          <cell r="BK89">
            <v>16996454.850000001</v>
          </cell>
          <cell r="BL89">
            <v>59550</v>
          </cell>
          <cell r="BM89">
            <v>210481114.53000003</v>
          </cell>
          <cell r="BN89">
            <v>514091.16</v>
          </cell>
          <cell r="BO89">
            <v>2973017.5</v>
          </cell>
          <cell r="BP89">
            <v>3267695.84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117887209.68000002</v>
          </cell>
          <cell r="C91">
            <v>8970241636.8899994</v>
          </cell>
          <cell r="D91">
            <v>719011304.35000014</v>
          </cell>
          <cell r="E91">
            <v>535402</v>
          </cell>
          <cell r="F91">
            <v>148761738.84999996</v>
          </cell>
          <cell r="G91">
            <v>20907047437.910004</v>
          </cell>
          <cell r="H91">
            <v>9691542754.6700001</v>
          </cell>
          <cell r="I91">
            <v>0</v>
          </cell>
          <cell r="J91">
            <v>32281214</v>
          </cell>
          <cell r="K91">
            <v>2976461845.0299997</v>
          </cell>
          <cell r="L91">
            <v>8764479463</v>
          </cell>
          <cell r="M91">
            <v>2455478195.1900001</v>
          </cell>
          <cell r="O91">
            <v>395775314.12</v>
          </cell>
          <cell r="P91">
            <v>24727420</v>
          </cell>
          <cell r="Q91">
            <v>36867266.700000003</v>
          </cell>
          <cell r="R91">
            <v>34471522.039999999</v>
          </cell>
          <cell r="S91">
            <v>182390</v>
          </cell>
          <cell r="T91">
            <v>0</v>
          </cell>
          <cell r="U91">
            <v>0</v>
          </cell>
          <cell r="V91">
            <v>2000</v>
          </cell>
          <cell r="W91">
            <v>52131065</v>
          </cell>
          <cell r="X91">
            <v>559323</v>
          </cell>
          <cell r="Y91">
            <v>6545775</v>
          </cell>
          <cell r="Z91">
            <v>162000</v>
          </cell>
          <cell r="AA91">
            <v>43425</v>
          </cell>
          <cell r="AB91">
            <v>79687912</v>
          </cell>
          <cell r="AC91">
            <v>9625277</v>
          </cell>
          <cell r="AD91">
            <v>93489.5</v>
          </cell>
          <cell r="AF91">
            <v>148245</v>
          </cell>
          <cell r="AG91">
            <v>0</v>
          </cell>
          <cell r="AH91">
            <v>700000</v>
          </cell>
          <cell r="AI91">
            <v>249000</v>
          </cell>
          <cell r="AJ91">
            <v>304660</v>
          </cell>
          <cell r="AK91">
            <v>5050529</v>
          </cell>
          <cell r="AL91">
            <v>147338356.71000001</v>
          </cell>
          <cell r="AM91">
            <v>0</v>
          </cell>
          <cell r="AN91">
            <v>6771066.75</v>
          </cell>
          <cell r="AO91">
            <v>275705</v>
          </cell>
          <cell r="AP91">
            <v>564110</v>
          </cell>
          <cell r="AQ91">
            <v>2522808</v>
          </cell>
          <cell r="AR91">
            <v>2468260</v>
          </cell>
          <cell r="AS91">
            <v>62120</v>
          </cell>
          <cell r="AT91">
            <v>3878927</v>
          </cell>
          <cell r="AU91">
            <v>5944155</v>
          </cell>
          <cell r="AV91">
            <v>2740</v>
          </cell>
          <cell r="AW91">
            <v>25322655</v>
          </cell>
          <cell r="AX91">
            <v>0</v>
          </cell>
          <cell r="AY91">
            <v>44825</v>
          </cell>
          <cell r="AZ91">
            <v>0</v>
          </cell>
          <cell r="BA91">
            <v>0</v>
          </cell>
          <cell r="BB91">
            <v>45604</v>
          </cell>
          <cell r="BD91">
            <v>106745324.35999997</v>
          </cell>
          <cell r="BE91">
            <v>0</v>
          </cell>
          <cell r="BF91">
            <v>3844999</v>
          </cell>
          <cell r="BG91">
            <v>0</v>
          </cell>
          <cell r="BH91">
            <v>298813227.28999996</v>
          </cell>
          <cell r="BI91">
            <v>0</v>
          </cell>
          <cell r="BK91">
            <v>510412198.29000002</v>
          </cell>
          <cell r="BL91">
            <v>293174</v>
          </cell>
          <cell r="BM91">
            <v>1674071739.8300002</v>
          </cell>
          <cell r="BN91">
            <v>25275072.919999998</v>
          </cell>
          <cell r="BO91">
            <v>13358202.25</v>
          </cell>
          <cell r="BP91">
            <v>32722001.810000002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กับปีก่อน(ยกเลิก)"/>
      <sheetName val="Sheet1"/>
    </sheetNames>
    <sheetDataSet>
      <sheetData sheetId="0" refreshError="1"/>
      <sheetData sheetId="1" refreshError="1"/>
      <sheetData sheetId="2">
        <row r="2">
          <cell r="A2">
            <v>43252</v>
          </cell>
        </row>
        <row r="89">
          <cell r="B89">
            <v>5351633.2699999996</v>
          </cell>
          <cell r="C89">
            <v>2204842900.29</v>
          </cell>
          <cell r="D89">
            <v>90142439.920000002</v>
          </cell>
          <cell r="E89">
            <v>68440</v>
          </cell>
          <cell r="F89">
            <v>18982800.110000003</v>
          </cell>
          <cell r="G89">
            <v>0</v>
          </cell>
          <cell r="H89">
            <v>1091311691.5599999</v>
          </cell>
          <cell r="I89">
            <v>0</v>
          </cell>
          <cell r="J89">
            <v>4299448.5</v>
          </cell>
          <cell r="K89">
            <v>0</v>
          </cell>
          <cell r="L89">
            <v>0</v>
          </cell>
          <cell r="M89">
            <v>315870691.15999997</v>
          </cell>
          <cell r="O89">
            <v>53964264</v>
          </cell>
          <cell r="P89">
            <v>3149820</v>
          </cell>
          <cell r="Q89">
            <v>3369131</v>
          </cell>
          <cell r="R89">
            <v>4030649.3100000005</v>
          </cell>
          <cell r="S89">
            <v>32230</v>
          </cell>
          <cell r="T89">
            <v>0</v>
          </cell>
          <cell r="U89">
            <v>0</v>
          </cell>
          <cell r="V89">
            <v>0</v>
          </cell>
          <cell r="W89">
            <v>6573255</v>
          </cell>
          <cell r="X89">
            <v>81658</v>
          </cell>
          <cell r="Y89">
            <v>1096500</v>
          </cell>
          <cell r="Z89">
            <v>30000</v>
          </cell>
          <cell r="AA89">
            <v>8500</v>
          </cell>
          <cell r="AB89">
            <v>10004932</v>
          </cell>
          <cell r="AC89">
            <v>1127220</v>
          </cell>
          <cell r="AD89">
            <v>1694547.5</v>
          </cell>
          <cell r="AE89">
            <v>0</v>
          </cell>
          <cell r="AF89">
            <v>12535</v>
          </cell>
          <cell r="AG89">
            <v>0</v>
          </cell>
          <cell r="AH89">
            <v>72000</v>
          </cell>
          <cell r="AI89">
            <v>7500</v>
          </cell>
          <cell r="AJ89">
            <v>16100</v>
          </cell>
          <cell r="AK89">
            <v>561975</v>
          </cell>
          <cell r="AL89">
            <v>24841673.690000001</v>
          </cell>
          <cell r="AM89">
            <v>0</v>
          </cell>
          <cell r="AN89">
            <v>1220681.5</v>
          </cell>
          <cell r="AO89">
            <v>54950</v>
          </cell>
          <cell r="AP89">
            <v>73270</v>
          </cell>
          <cell r="AQ89">
            <v>444618</v>
          </cell>
          <cell r="AR89">
            <v>470450</v>
          </cell>
          <cell r="AS89">
            <v>0</v>
          </cell>
          <cell r="AT89">
            <v>327850</v>
          </cell>
          <cell r="AU89">
            <v>971980</v>
          </cell>
          <cell r="AV89">
            <v>0</v>
          </cell>
          <cell r="AW89">
            <v>697720</v>
          </cell>
          <cell r="AX89">
            <v>0</v>
          </cell>
          <cell r="AY89">
            <v>4900</v>
          </cell>
          <cell r="AZ89">
            <v>0</v>
          </cell>
          <cell r="BA89">
            <v>0</v>
          </cell>
          <cell r="BB89">
            <v>15855</v>
          </cell>
          <cell r="BD89">
            <v>4909334.91</v>
          </cell>
          <cell r="BE89">
            <v>0</v>
          </cell>
          <cell r="BF89">
            <v>17403804</v>
          </cell>
          <cell r="BG89">
            <v>0</v>
          </cell>
          <cell r="BH89">
            <v>61216444.609999992</v>
          </cell>
          <cell r="BI89">
            <v>0</v>
          </cell>
          <cell r="BK89">
            <v>-36819889.900000006</v>
          </cell>
          <cell r="BL89">
            <v>169680</v>
          </cell>
          <cell r="BM89">
            <v>170555012.67000002</v>
          </cell>
          <cell r="BN89">
            <v>1251793.42</v>
          </cell>
          <cell r="BO89">
            <v>3508218.5</v>
          </cell>
          <cell r="BP89">
            <v>5538357.8999999985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123238842.95000002</v>
          </cell>
          <cell r="C91">
            <v>11175084537.180002</v>
          </cell>
          <cell r="D91">
            <v>809153744.26999998</v>
          </cell>
          <cell r="E91">
            <v>603842</v>
          </cell>
          <cell r="F91">
            <v>167744538.96000001</v>
          </cell>
          <cell r="G91">
            <v>20907047437.910004</v>
          </cell>
          <cell r="H91">
            <v>10782854446.23</v>
          </cell>
          <cell r="I91">
            <v>0</v>
          </cell>
          <cell r="J91">
            <v>36580662.5</v>
          </cell>
          <cell r="K91">
            <v>2976461845.0299997</v>
          </cell>
          <cell r="L91">
            <v>8764479463</v>
          </cell>
          <cell r="M91">
            <v>2771348886.3499999</v>
          </cell>
          <cell r="O91">
            <v>449739578.12</v>
          </cell>
          <cell r="P91">
            <v>27877240</v>
          </cell>
          <cell r="Q91">
            <v>40236397.700000003</v>
          </cell>
          <cell r="R91">
            <v>38502171.350000001</v>
          </cell>
          <cell r="S91">
            <v>214620</v>
          </cell>
          <cell r="T91">
            <v>0</v>
          </cell>
          <cell r="U91">
            <v>0</v>
          </cell>
          <cell r="V91">
            <v>2000</v>
          </cell>
          <cell r="W91">
            <v>58704320</v>
          </cell>
          <cell r="X91">
            <v>640981</v>
          </cell>
          <cell r="Y91">
            <v>7642275</v>
          </cell>
          <cell r="Z91">
            <v>192000</v>
          </cell>
          <cell r="AA91">
            <v>51925</v>
          </cell>
          <cell r="AB91">
            <v>89692844</v>
          </cell>
          <cell r="AC91">
            <v>10752497</v>
          </cell>
          <cell r="AD91">
            <v>1788037</v>
          </cell>
          <cell r="AF91">
            <v>160780</v>
          </cell>
          <cell r="AG91">
            <v>0</v>
          </cell>
          <cell r="AH91">
            <v>772000</v>
          </cell>
          <cell r="AI91">
            <v>256500</v>
          </cell>
          <cell r="AJ91">
            <v>320760</v>
          </cell>
          <cell r="AK91">
            <v>5612504</v>
          </cell>
          <cell r="AL91">
            <v>172180030.39999998</v>
          </cell>
          <cell r="AM91">
            <v>0</v>
          </cell>
          <cell r="AN91">
            <v>7991748.25</v>
          </cell>
          <cell r="AO91">
            <v>330655</v>
          </cell>
          <cell r="AP91">
            <v>637380</v>
          </cell>
          <cell r="AQ91">
            <v>2967426</v>
          </cell>
          <cell r="AR91">
            <v>2938710</v>
          </cell>
          <cell r="AS91">
            <v>62120</v>
          </cell>
          <cell r="AT91">
            <v>4206777</v>
          </cell>
          <cell r="AU91">
            <v>6916135</v>
          </cell>
          <cell r="AV91">
            <v>2740</v>
          </cell>
          <cell r="AW91">
            <v>26020375</v>
          </cell>
          <cell r="AX91">
            <v>0</v>
          </cell>
          <cell r="AY91">
            <v>49725</v>
          </cell>
          <cell r="AZ91">
            <v>0</v>
          </cell>
          <cell r="BA91">
            <v>0</v>
          </cell>
          <cell r="BB91">
            <v>61459</v>
          </cell>
          <cell r="BD91">
            <v>111654659.26999997</v>
          </cell>
          <cell r="BE91">
            <v>0</v>
          </cell>
          <cell r="BF91">
            <v>21248803</v>
          </cell>
          <cell r="BG91">
            <v>0</v>
          </cell>
          <cell r="BH91">
            <v>360029671.90000004</v>
          </cell>
          <cell r="BI91">
            <v>0</v>
          </cell>
          <cell r="BK91">
            <v>473592308.3900001</v>
          </cell>
          <cell r="BL91">
            <v>462854</v>
          </cell>
          <cell r="BM91">
            <v>1844626752.5000005</v>
          </cell>
          <cell r="BN91">
            <v>26526866.340000004</v>
          </cell>
          <cell r="BO91">
            <v>16866420.75</v>
          </cell>
          <cell r="BP91">
            <v>38260359.710000008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กับปีก่อน"/>
      <sheetName val="Sheet1"/>
    </sheetNames>
    <sheetDataSet>
      <sheetData sheetId="0" refreshError="1"/>
      <sheetData sheetId="1" refreshError="1"/>
      <sheetData sheetId="2">
        <row r="2">
          <cell r="A2">
            <v>43282</v>
          </cell>
        </row>
        <row r="89">
          <cell r="B89">
            <v>4373993.37</v>
          </cell>
          <cell r="C89">
            <v>1149190338.1800001</v>
          </cell>
          <cell r="D89">
            <v>43878777.829999998</v>
          </cell>
          <cell r="E89">
            <v>75620</v>
          </cell>
          <cell r="F89">
            <v>18958846.649999999</v>
          </cell>
          <cell r="G89">
            <v>4690187812.7699995</v>
          </cell>
          <cell r="H89">
            <v>1293875794.95</v>
          </cell>
          <cell r="I89">
            <v>0</v>
          </cell>
          <cell r="J89">
            <v>4235181.5</v>
          </cell>
          <cell r="K89">
            <v>791226087.24000001</v>
          </cell>
          <cell r="L89">
            <v>1003834797</v>
          </cell>
          <cell r="M89">
            <v>270288185</v>
          </cell>
          <cell r="O89">
            <v>54914030</v>
          </cell>
          <cell r="P89">
            <v>3232380</v>
          </cell>
          <cell r="Q89">
            <v>7873494.5</v>
          </cell>
          <cell r="R89">
            <v>6739354.7799999993</v>
          </cell>
          <cell r="S89">
            <v>26940</v>
          </cell>
          <cell r="T89">
            <v>0</v>
          </cell>
          <cell r="U89">
            <v>0</v>
          </cell>
          <cell r="V89">
            <v>0</v>
          </cell>
          <cell r="W89">
            <v>6036660</v>
          </cell>
          <cell r="X89">
            <v>75135</v>
          </cell>
          <cell r="Y89">
            <v>736500</v>
          </cell>
          <cell r="Z89">
            <v>3000</v>
          </cell>
          <cell r="AA89">
            <v>750</v>
          </cell>
          <cell r="AB89">
            <v>7873982</v>
          </cell>
          <cell r="AC89">
            <v>1103675</v>
          </cell>
          <cell r="AD89">
            <v>32243</v>
          </cell>
          <cell r="AE89">
            <v>0</v>
          </cell>
          <cell r="AF89">
            <v>13435</v>
          </cell>
          <cell r="AG89">
            <v>0</v>
          </cell>
          <cell r="AH89">
            <v>44000</v>
          </cell>
          <cell r="AI89">
            <v>7500</v>
          </cell>
          <cell r="AJ89">
            <v>45340</v>
          </cell>
          <cell r="AK89">
            <v>552366</v>
          </cell>
          <cell r="AL89">
            <v>23653064.5</v>
          </cell>
          <cell r="AM89">
            <v>0</v>
          </cell>
          <cell r="AN89">
            <v>986698</v>
          </cell>
          <cell r="AO89">
            <v>48377</v>
          </cell>
          <cell r="AP89">
            <v>81200</v>
          </cell>
          <cell r="AQ89">
            <v>387930</v>
          </cell>
          <cell r="AR89">
            <v>284800</v>
          </cell>
          <cell r="AS89">
            <v>1800</v>
          </cell>
          <cell r="AT89">
            <v>737080</v>
          </cell>
          <cell r="AU89">
            <v>983400</v>
          </cell>
          <cell r="AV89">
            <v>0</v>
          </cell>
          <cell r="AW89">
            <v>1612300</v>
          </cell>
          <cell r="AX89">
            <v>0</v>
          </cell>
          <cell r="AY89">
            <v>2000</v>
          </cell>
          <cell r="AZ89">
            <v>0</v>
          </cell>
          <cell r="BA89">
            <v>0</v>
          </cell>
          <cell r="BB89">
            <v>11355</v>
          </cell>
          <cell r="BD89">
            <v>5968362.9100000001</v>
          </cell>
          <cell r="BE89">
            <v>792219</v>
          </cell>
          <cell r="BF89">
            <v>11318577.5</v>
          </cell>
          <cell r="BG89">
            <v>0</v>
          </cell>
          <cell r="BH89">
            <v>85816915.090000004</v>
          </cell>
          <cell r="BI89">
            <v>0</v>
          </cell>
          <cell r="BK89">
            <v>-11751583.280000001</v>
          </cell>
          <cell r="BL89">
            <v>497818</v>
          </cell>
          <cell r="BM89">
            <v>24610268.799999997</v>
          </cell>
          <cell r="BN89">
            <v>497035</v>
          </cell>
          <cell r="BO89">
            <v>1085953</v>
          </cell>
          <cell r="BP89">
            <v>2379734.6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127612836.32000002</v>
          </cell>
          <cell r="C91">
            <v>12324274875.359999</v>
          </cell>
          <cell r="D91">
            <v>853032522.10000002</v>
          </cell>
          <cell r="E91">
            <v>679462</v>
          </cell>
          <cell r="F91">
            <v>186703385.61000001</v>
          </cell>
          <cell r="G91">
            <v>25597235250.680004</v>
          </cell>
          <cell r="H91">
            <v>12076730241.18</v>
          </cell>
          <cell r="I91">
            <v>0</v>
          </cell>
          <cell r="J91">
            <v>40815844</v>
          </cell>
          <cell r="K91">
            <v>3767687932.2699995</v>
          </cell>
          <cell r="L91">
            <v>9768314260</v>
          </cell>
          <cell r="M91">
            <v>3041637071.3499999</v>
          </cell>
          <cell r="O91">
            <v>504653608.12</v>
          </cell>
          <cell r="P91">
            <v>31109620</v>
          </cell>
          <cell r="Q91">
            <v>48109892.200000003</v>
          </cell>
          <cell r="R91">
            <v>45241526.130000003</v>
          </cell>
          <cell r="S91">
            <v>241560</v>
          </cell>
          <cell r="T91">
            <v>0</v>
          </cell>
          <cell r="U91">
            <v>0</v>
          </cell>
          <cell r="V91">
            <v>2000</v>
          </cell>
          <cell r="W91">
            <v>64740980</v>
          </cell>
          <cell r="X91">
            <v>716116</v>
          </cell>
          <cell r="Y91">
            <v>8378775</v>
          </cell>
          <cell r="Z91">
            <v>195000</v>
          </cell>
          <cell r="AA91">
            <v>52675</v>
          </cell>
          <cell r="AB91">
            <v>97566826</v>
          </cell>
          <cell r="AC91">
            <v>11856172</v>
          </cell>
          <cell r="AD91">
            <v>1820280</v>
          </cell>
          <cell r="AF91">
            <v>174215</v>
          </cell>
          <cell r="AG91">
            <v>0</v>
          </cell>
          <cell r="AH91">
            <v>816000</v>
          </cell>
          <cell r="AI91">
            <v>264000</v>
          </cell>
          <cell r="AJ91">
            <v>366100</v>
          </cell>
          <cell r="AK91">
            <v>6164870</v>
          </cell>
          <cell r="AL91">
            <v>195833094.89999998</v>
          </cell>
          <cell r="AM91">
            <v>0</v>
          </cell>
          <cell r="AN91">
            <v>8978446.25</v>
          </cell>
          <cell r="AO91">
            <v>379032</v>
          </cell>
          <cell r="AP91">
            <v>718580</v>
          </cell>
          <cell r="AQ91">
            <v>3355356</v>
          </cell>
          <cell r="AR91">
            <v>3223510</v>
          </cell>
          <cell r="AS91">
            <v>63920</v>
          </cell>
          <cell r="AT91">
            <v>4943857</v>
          </cell>
          <cell r="AU91">
            <v>7899535</v>
          </cell>
          <cell r="AV91">
            <v>2740</v>
          </cell>
          <cell r="AW91">
            <v>27632675</v>
          </cell>
          <cell r="AX91">
            <v>0</v>
          </cell>
          <cell r="AY91">
            <v>51725</v>
          </cell>
          <cell r="AZ91">
            <v>0</v>
          </cell>
          <cell r="BA91">
            <v>0</v>
          </cell>
          <cell r="BB91">
            <v>72814</v>
          </cell>
          <cell r="BD91">
            <v>117623022.17999996</v>
          </cell>
          <cell r="BE91">
            <v>792219</v>
          </cell>
          <cell r="BF91">
            <v>32567380.5</v>
          </cell>
          <cell r="BG91">
            <v>0</v>
          </cell>
          <cell r="BH91">
            <v>445846586.99000001</v>
          </cell>
          <cell r="BI91">
            <v>0</v>
          </cell>
          <cell r="BK91">
            <v>461840725.11000001</v>
          </cell>
          <cell r="BL91">
            <v>960672</v>
          </cell>
          <cell r="BM91">
            <v>1869237021.3000002</v>
          </cell>
          <cell r="BN91">
            <v>27023901.340000004</v>
          </cell>
          <cell r="BO91">
            <v>17952373.75</v>
          </cell>
          <cell r="BP91">
            <v>40640094.310000002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 pt"/>
      <sheetName val="รายงานประจำเดือน"/>
      <sheetName val="รายได้ี่จัดเก็บเองไม่ต้องคีย์"/>
      <sheetName val="MIS"/>
      <sheetName val="เปรียบเทียบกับปีก่อน"/>
      <sheetName val="Sheet1"/>
    </sheetNames>
    <sheetDataSet>
      <sheetData sheetId="0"/>
      <sheetData sheetId="1"/>
      <sheetData sheetId="2">
        <row r="2">
          <cell r="A2">
            <v>43313</v>
          </cell>
        </row>
        <row r="89">
          <cell r="B89">
            <v>5345687.2500000009</v>
          </cell>
          <cell r="C89">
            <v>932324650.62</v>
          </cell>
          <cell r="D89">
            <v>35657605.130000003</v>
          </cell>
          <cell r="E89">
            <v>77312</v>
          </cell>
          <cell r="F89">
            <v>19168547.18</v>
          </cell>
          <cell r="G89">
            <v>0</v>
          </cell>
          <cell r="H89">
            <v>1466338629.6199999</v>
          </cell>
          <cell r="I89">
            <v>0</v>
          </cell>
          <cell r="J89">
            <v>3629469.75</v>
          </cell>
          <cell r="K89">
            <v>0</v>
          </cell>
          <cell r="L89">
            <v>2362158117</v>
          </cell>
          <cell r="M89">
            <v>376782904.90000004</v>
          </cell>
          <cell r="O89">
            <v>53489280</v>
          </cell>
          <cell r="P89">
            <v>3387450</v>
          </cell>
          <cell r="Q89">
            <v>4652348.75</v>
          </cell>
          <cell r="R89">
            <v>4664241.67</v>
          </cell>
          <cell r="S89">
            <v>22270</v>
          </cell>
          <cell r="T89">
            <v>0</v>
          </cell>
          <cell r="U89">
            <v>0</v>
          </cell>
          <cell r="V89">
            <v>0</v>
          </cell>
          <cell r="W89">
            <v>6614700</v>
          </cell>
          <cell r="X89">
            <v>81720</v>
          </cell>
          <cell r="Y89">
            <v>945830</v>
          </cell>
          <cell r="Z89">
            <v>0</v>
          </cell>
          <cell r="AA89">
            <v>0</v>
          </cell>
          <cell r="AB89">
            <v>8099996</v>
          </cell>
          <cell r="AC89">
            <v>1244520</v>
          </cell>
          <cell r="AD89">
            <v>0</v>
          </cell>
          <cell r="AE89">
            <v>0</v>
          </cell>
          <cell r="AF89">
            <v>14125</v>
          </cell>
          <cell r="AG89">
            <v>0</v>
          </cell>
          <cell r="AH89">
            <v>78000</v>
          </cell>
          <cell r="AI89">
            <v>7500</v>
          </cell>
          <cell r="AJ89">
            <v>49150</v>
          </cell>
          <cell r="AK89">
            <v>598584</v>
          </cell>
          <cell r="AL89">
            <v>34866966.200000003</v>
          </cell>
          <cell r="AM89">
            <v>0</v>
          </cell>
          <cell r="AN89">
            <v>1300438.75</v>
          </cell>
          <cell r="AO89">
            <v>51650</v>
          </cell>
          <cell r="AP89">
            <v>80290</v>
          </cell>
          <cell r="AQ89">
            <v>523989</v>
          </cell>
          <cell r="AR89">
            <v>320560</v>
          </cell>
          <cell r="AS89">
            <v>5060</v>
          </cell>
          <cell r="AT89">
            <v>984900</v>
          </cell>
          <cell r="AU89">
            <v>1059415</v>
          </cell>
          <cell r="AV89">
            <v>0</v>
          </cell>
          <cell r="AW89">
            <v>885800</v>
          </cell>
          <cell r="AX89">
            <v>0</v>
          </cell>
          <cell r="AY89">
            <v>10200</v>
          </cell>
          <cell r="AZ89">
            <v>0</v>
          </cell>
          <cell r="BA89">
            <v>0</v>
          </cell>
          <cell r="BB89">
            <v>8345</v>
          </cell>
          <cell r="BD89">
            <v>6147946.9100000001</v>
          </cell>
          <cell r="BE89">
            <v>0</v>
          </cell>
          <cell r="BF89">
            <v>6720</v>
          </cell>
          <cell r="BG89">
            <v>0</v>
          </cell>
          <cell r="BH89">
            <v>64130292.140000008</v>
          </cell>
          <cell r="BI89">
            <v>0</v>
          </cell>
          <cell r="BK89">
            <v>24291.55000000009</v>
          </cell>
          <cell r="BL89">
            <v>682807</v>
          </cell>
          <cell r="BM89">
            <v>14767439.270000001</v>
          </cell>
          <cell r="BN89">
            <v>48946789.649999999</v>
          </cell>
          <cell r="BO89">
            <v>10169210</v>
          </cell>
          <cell r="BP89">
            <v>13626819.33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W89">
            <v>0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132958523.57000001</v>
          </cell>
          <cell r="C91">
            <v>13256599525.980001</v>
          </cell>
          <cell r="D91">
            <v>888690127.23000002</v>
          </cell>
          <cell r="E91">
            <v>756774</v>
          </cell>
          <cell r="F91">
            <v>205871932.78999999</v>
          </cell>
          <cell r="G91">
            <v>25597235250.680004</v>
          </cell>
          <cell r="H91">
            <v>13543068870.799999</v>
          </cell>
          <cell r="I91">
            <v>0</v>
          </cell>
          <cell r="J91">
            <v>44445313.75</v>
          </cell>
          <cell r="K91">
            <v>3767687932.2699995</v>
          </cell>
          <cell r="L91">
            <v>12130472377</v>
          </cell>
          <cell r="M91">
            <v>3418419976.25</v>
          </cell>
          <cell r="O91">
            <v>558142888.12</v>
          </cell>
          <cell r="P91">
            <v>34497070</v>
          </cell>
          <cell r="Q91">
            <v>52762240.949999996</v>
          </cell>
          <cell r="R91">
            <v>49905767.800000004</v>
          </cell>
          <cell r="S91">
            <v>263830</v>
          </cell>
          <cell r="T91">
            <v>0</v>
          </cell>
          <cell r="U91">
            <v>0</v>
          </cell>
          <cell r="V91">
            <v>2000</v>
          </cell>
          <cell r="W91">
            <v>71355680</v>
          </cell>
          <cell r="X91">
            <v>797836</v>
          </cell>
          <cell r="Y91">
            <v>9324605</v>
          </cell>
          <cell r="Z91">
            <v>195000</v>
          </cell>
          <cell r="AA91">
            <v>52675</v>
          </cell>
          <cell r="AB91">
            <v>105666822</v>
          </cell>
          <cell r="AC91">
            <v>13100692</v>
          </cell>
          <cell r="AD91">
            <v>1820280</v>
          </cell>
          <cell r="AF91">
            <v>188340</v>
          </cell>
          <cell r="AG91">
            <v>0</v>
          </cell>
          <cell r="AH91">
            <v>894000</v>
          </cell>
          <cell r="AI91">
            <v>271500</v>
          </cell>
          <cell r="AJ91">
            <v>415250</v>
          </cell>
          <cell r="AK91">
            <v>6763454</v>
          </cell>
          <cell r="AL91">
            <v>230700061.09999996</v>
          </cell>
          <cell r="AM91">
            <v>0</v>
          </cell>
          <cell r="AN91">
            <v>10278885</v>
          </cell>
          <cell r="AO91">
            <v>430682</v>
          </cell>
          <cell r="AP91">
            <v>798870</v>
          </cell>
          <cell r="AQ91">
            <v>3879345</v>
          </cell>
          <cell r="AR91">
            <v>3544070</v>
          </cell>
          <cell r="AS91">
            <v>68980</v>
          </cell>
          <cell r="AT91">
            <v>5928757</v>
          </cell>
          <cell r="AU91">
            <v>8958950</v>
          </cell>
          <cell r="AV91">
            <v>2740</v>
          </cell>
          <cell r="AW91">
            <v>28518475</v>
          </cell>
          <cell r="AX91">
            <v>0</v>
          </cell>
          <cell r="AY91">
            <v>61925</v>
          </cell>
          <cell r="AZ91">
            <v>0</v>
          </cell>
          <cell r="BA91">
            <v>0</v>
          </cell>
          <cell r="BB91">
            <v>81159</v>
          </cell>
          <cell r="BD91">
            <v>123770969.08999996</v>
          </cell>
          <cell r="BE91">
            <v>792219</v>
          </cell>
          <cell r="BF91">
            <v>32574100.5</v>
          </cell>
          <cell r="BG91">
            <v>0</v>
          </cell>
          <cell r="BH91">
            <v>509976879.13000011</v>
          </cell>
          <cell r="BI91">
            <v>0</v>
          </cell>
          <cell r="BK91">
            <v>461865016.66000009</v>
          </cell>
          <cell r="BL91">
            <v>1643479</v>
          </cell>
          <cell r="BM91">
            <v>1884004460.5699999</v>
          </cell>
          <cell r="BN91">
            <v>75970690.99000001</v>
          </cell>
          <cell r="BO91">
            <v>28121583.75</v>
          </cell>
          <cell r="BP91">
            <v>54266913.640000001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W91">
            <v>0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คีย์ประจำเดือน"/>
      <sheetName val="เช็คขัดข้อง"/>
      <sheetName val="ประจำเดือนรวมเช็คไม่ต้องคีย์"/>
      <sheetName val="รายงานประจำเดือน"/>
      <sheetName val="รายได้ี่จัดเก็บเองไม่ต้องคีย์"/>
      <sheetName val="MIS"/>
      <sheetName val="เปรียบเทียบกับปีก่อน"/>
      <sheetName val="สิ้นปีให้พี่เหว่า"/>
    </sheetNames>
    <sheetDataSet>
      <sheetData sheetId="0"/>
      <sheetData sheetId="1"/>
      <sheetData sheetId="2">
        <row r="2">
          <cell r="A2">
            <v>43344</v>
          </cell>
        </row>
        <row r="89">
          <cell r="B89">
            <v>3174945.2300000004</v>
          </cell>
          <cell r="C89">
            <v>664880182.02999997</v>
          </cell>
          <cell r="D89">
            <v>26124493.169999998</v>
          </cell>
          <cell r="E89">
            <v>72590</v>
          </cell>
          <cell r="F89">
            <v>19307835.310000002</v>
          </cell>
          <cell r="G89">
            <v>5631966221.21</v>
          </cell>
          <cell r="H89">
            <v>0</v>
          </cell>
          <cell r="I89">
            <v>0</v>
          </cell>
          <cell r="J89">
            <v>3107496.5</v>
          </cell>
          <cell r="K89">
            <v>801662175.88999999</v>
          </cell>
          <cell r="L89">
            <v>1131971579</v>
          </cell>
          <cell r="M89">
            <v>309430092.58000004</v>
          </cell>
          <cell r="O89">
            <v>41656828.579999998</v>
          </cell>
          <cell r="P89">
            <v>2823100</v>
          </cell>
          <cell r="Q89">
            <v>5910638.5</v>
          </cell>
          <cell r="R89">
            <v>4543509.04</v>
          </cell>
          <cell r="S89">
            <v>26930</v>
          </cell>
          <cell r="T89">
            <v>0</v>
          </cell>
          <cell r="U89">
            <v>0</v>
          </cell>
          <cell r="V89">
            <v>0</v>
          </cell>
          <cell r="W89">
            <v>5989210</v>
          </cell>
          <cell r="X89">
            <v>78255</v>
          </cell>
          <cell r="Y89">
            <v>841370</v>
          </cell>
          <cell r="Z89">
            <v>-250</v>
          </cell>
          <cell r="AA89">
            <v>1000</v>
          </cell>
          <cell r="AB89">
            <v>7985317.5</v>
          </cell>
          <cell r="AC89">
            <v>1133524</v>
          </cell>
          <cell r="AD89">
            <v>63811.5</v>
          </cell>
          <cell r="AE89">
            <v>0</v>
          </cell>
          <cell r="AF89">
            <v>13720</v>
          </cell>
          <cell r="AG89">
            <v>0</v>
          </cell>
          <cell r="AH89">
            <v>84000</v>
          </cell>
          <cell r="AI89">
            <v>9500</v>
          </cell>
          <cell r="AJ89">
            <v>24430</v>
          </cell>
          <cell r="AK89">
            <v>623250</v>
          </cell>
          <cell r="AL89">
            <v>20243947.73</v>
          </cell>
          <cell r="AM89">
            <v>0</v>
          </cell>
          <cell r="AN89">
            <v>899726.75</v>
          </cell>
          <cell r="AO89">
            <v>41567</v>
          </cell>
          <cell r="AP89">
            <v>100560</v>
          </cell>
          <cell r="AQ89">
            <v>550640</v>
          </cell>
          <cell r="AR89">
            <v>421310</v>
          </cell>
          <cell r="AS89">
            <v>24600</v>
          </cell>
          <cell r="AT89">
            <v>498000</v>
          </cell>
          <cell r="AU89">
            <v>703575</v>
          </cell>
          <cell r="AV89">
            <v>0</v>
          </cell>
          <cell r="AW89">
            <v>734180</v>
          </cell>
          <cell r="AX89">
            <v>0</v>
          </cell>
          <cell r="AY89">
            <v>4175</v>
          </cell>
          <cell r="AZ89">
            <v>0</v>
          </cell>
          <cell r="BA89">
            <v>0</v>
          </cell>
          <cell r="BB89">
            <v>6445</v>
          </cell>
          <cell r="BD89">
            <v>4887063.91</v>
          </cell>
          <cell r="BE89">
            <v>-792219</v>
          </cell>
          <cell r="BF89">
            <v>25290</v>
          </cell>
          <cell r="BG89">
            <v>0</v>
          </cell>
          <cell r="BH89">
            <v>82086235.829999968</v>
          </cell>
          <cell r="BI89">
            <v>0</v>
          </cell>
          <cell r="BK89">
            <v>19449609.010000002</v>
          </cell>
          <cell r="BL89">
            <v>24110236</v>
          </cell>
          <cell r="BM89">
            <v>21548169.43</v>
          </cell>
          <cell r="BN89">
            <v>134026799.84</v>
          </cell>
          <cell r="BO89">
            <v>11293986</v>
          </cell>
          <cell r="BP89">
            <v>38012756.210000001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W89">
            <v>51559861.409999996</v>
          </cell>
          <cell r="BX89">
            <v>0</v>
          </cell>
          <cell r="BY89">
            <v>0</v>
          </cell>
          <cell r="CA89">
            <v>0</v>
          </cell>
        </row>
        <row r="91">
          <cell r="B91">
            <v>136133468.79999998</v>
          </cell>
          <cell r="C91">
            <v>13921479708.009996</v>
          </cell>
          <cell r="D91">
            <v>914814620.39999998</v>
          </cell>
          <cell r="E91">
            <v>829364</v>
          </cell>
          <cell r="F91">
            <v>225179768.10000002</v>
          </cell>
          <cell r="G91">
            <v>31229201471.890003</v>
          </cell>
          <cell r="H91">
            <v>13543068870.799999</v>
          </cell>
          <cell r="I91">
            <v>0</v>
          </cell>
          <cell r="J91">
            <v>47552810.25</v>
          </cell>
          <cell r="K91">
            <v>4569350108.1599998</v>
          </cell>
          <cell r="L91">
            <v>13262443956</v>
          </cell>
          <cell r="M91">
            <v>3727850068.8299999</v>
          </cell>
          <cell r="O91">
            <v>599799716.70000005</v>
          </cell>
          <cell r="P91">
            <v>37320170</v>
          </cell>
          <cell r="Q91">
            <v>58672879.449999996</v>
          </cell>
          <cell r="R91">
            <v>54449276.840000004</v>
          </cell>
          <cell r="S91">
            <v>290760</v>
          </cell>
          <cell r="T91">
            <v>0</v>
          </cell>
          <cell r="U91">
            <v>0</v>
          </cell>
          <cell r="V91">
            <v>2000</v>
          </cell>
          <cell r="W91">
            <v>77344890</v>
          </cell>
          <cell r="X91">
            <v>876091</v>
          </cell>
          <cell r="Y91">
            <v>10165975</v>
          </cell>
          <cell r="Z91">
            <v>194750</v>
          </cell>
          <cell r="AA91">
            <v>53675</v>
          </cell>
          <cell r="AB91">
            <v>113652139.5</v>
          </cell>
          <cell r="AC91">
            <v>14234216</v>
          </cell>
          <cell r="AD91">
            <v>1884091.5</v>
          </cell>
          <cell r="AF91">
            <v>202060</v>
          </cell>
          <cell r="AG91">
            <v>0</v>
          </cell>
          <cell r="AH91">
            <v>978000</v>
          </cell>
          <cell r="AI91">
            <v>281000</v>
          </cell>
          <cell r="AJ91">
            <v>439680</v>
          </cell>
          <cell r="AK91">
            <v>7386704</v>
          </cell>
          <cell r="AL91">
            <v>250944008.82999998</v>
          </cell>
          <cell r="AM91">
            <v>0</v>
          </cell>
          <cell r="AN91">
            <v>11178611.75</v>
          </cell>
          <cell r="AO91">
            <v>472249</v>
          </cell>
          <cell r="AP91">
            <v>899430</v>
          </cell>
          <cell r="AQ91">
            <v>4429985</v>
          </cell>
          <cell r="AR91">
            <v>3965380</v>
          </cell>
          <cell r="AS91">
            <v>93580</v>
          </cell>
          <cell r="AT91">
            <v>6426757</v>
          </cell>
          <cell r="AU91">
            <v>9662525</v>
          </cell>
          <cell r="AV91">
            <v>2740</v>
          </cell>
          <cell r="AW91">
            <v>29252655</v>
          </cell>
          <cell r="AX91">
            <v>0</v>
          </cell>
          <cell r="AY91">
            <v>66100</v>
          </cell>
          <cell r="AZ91">
            <v>0</v>
          </cell>
          <cell r="BA91">
            <v>0</v>
          </cell>
          <cell r="BB91">
            <v>87604</v>
          </cell>
          <cell r="BD91">
            <v>128658032.99999996</v>
          </cell>
          <cell r="BE91">
            <v>0</v>
          </cell>
          <cell r="BF91">
            <v>32599390.5</v>
          </cell>
          <cell r="BG91">
            <v>0</v>
          </cell>
          <cell r="BH91">
            <v>592063114.96000004</v>
          </cell>
          <cell r="BI91">
            <v>0</v>
          </cell>
          <cell r="BK91">
            <v>481314625.67000008</v>
          </cell>
          <cell r="BL91">
            <v>25753715</v>
          </cell>
          <cell r="BM91">
            <v>1905552630</v>
          </cell>
          <cell r="BN91">
            <v>209997490.82999998</v>
          </cell>
          <cell r="BO91">
            <v>39415569.75</v>
          </cell>
          <cell r="BP91">
            <v>92279669.850000009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W91">
            <v>51559861.409999996</v>
          </cell>
          <cell r="BX91">
            <v>0</v>
          </cell>
          <cell r="BY91">
            <v>0</v>
          </cell>
          <cell r="CA91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opLeftCell="A74" zoomScaleNormal="100" workbookViewId="0">
      <selection activeCell="A88" sqref="A88"/>
    </sheetView>
  </sheetViews>
  <sheetFormatPr defaultRowHeight="14.25" x14ac:dyDescent="0.2"/>
  <cols>
    <col min="1" max="1" width="39.75" bestFit="1" customWidth="1"/>
    <col min="2" max="2" width="15.125" bestFit="1" customWidth="1"/>
    <col min="3" max="4" width="14.25" bestFit="1" customWidth="1"/>
    <col min="6" max="6" width="15.125" bestFit="1" customWidth="1"/>
    <col min="10" max="11" width="10.75" bestFit="1" customWidth="1"/>
  </cols>
  <sheetData>
    <row r="1" spans="1:11" ht="23.25" x14ac:dyDescent="0.5">
      <c r="A1" s="302" t="s">
        <v>0</v>
      </c>
      <c r="B1" s="302"/>
      <c r="C1" s="302"/>
      <c r="D1" s="302"/>
      <c r="E1" s="302"/>
      <c r="F1" s="302"/>
      <c r="G1" s="1"/>
      <c r="H1" s="1"/>
      <c r="I1" s="1"/>
      <c r="J1" s="1"/>
      <c r="K1" s="1"/>
    </row>
    <row r="2" spans="1:11" ht="23.25" x14ac:dyDescent="0.5">
      <c r="A2" s="303">
        <v>43009</v>
      </c>
      <c r="B2" s="302"/>
      <c r="C2" s="302"/>
      <c r="D2" s="302"/>
      <c r="E2" s="302"/>
      <c r="F2" s="302"/>
      <c r="G2" s="1"/>
      <c r="H2" s="302" t="s">
        <v>1</v>
      </c>
      <c r="I2" s="302"/>
      <c r="J2" s="302"/>
      <c r="K2" s="302"/>
    </row>
    <row r="3" spans="1:11" ht="23.25" x14ac:dyDescent="0.5">
      <c r="A3" s="302"/>
      <c r="B3" s="302"/>
      <c r="C3" s="302"/>
      <c r="D3" s="302"/>
      <c r="E3" s="302"/>
      <c r="F3" s="302"/>
      <c r="G3" s="1"/>
      <c r="H3" s="303">
        <v>43009</v>
      </c>
      <c r="I3" s="302"/>
      <c r="J3" s="302"/>
      <c r="K3" s="302"/>
    </row>
    <row r="4" spans="1:11" ht="23.25" x14ac:dyDescent="0.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1"/>
      <c r="H4" s="5"/>
      <c r="I4" s="5"/>
      <c r="J4" s="6"/>
      <c r="K4" s="6"/>
    </row>
    <row r="5" spans="1:11" ht="23.25" x14ac:dyDescent="0.5">
      <c r="A5" s="7"/>
      <c r="B5" s="7" t="s">
        <v>8</v>
      </c>
      <c r="C5" s="7"/>
      <c r="D5" s="7"/>
      <c r="E5" s="7" t="s">
        <v>9</v>
      </c>
      <c r="F5" s="7" t="s">
        <v>10</v>
      </c>
      <c r="G5" s="1"/>
      <c r="H5" s="8" t="s">
        <v>11</v>
      </c>
      <c r="I5" s="8" t="s">
        <v>12</v>
      </c>
      <c r="J5" s="45" t="s">
        <v>4</v>
      </c>
      <c r="K5" s="8" t="s">
        <v>5</v>
      </c>
    </row>
    <row r="6" spans="1:11" ht="23.25" x14ac:dyDescent="0.5">
      <c r="A6" s="10" t="s">
        <v>13</v>
      </c>
      <c r="B6" s="10"/>
      <c r="C6" s="10"/>
      <c r="D6" s="10"/>
      <c r="E6" s="11"/>
      <c r="F6" s="10"/>
      <c r="G6" s="12"/>
      <c r="H6" s="4">
        <v>1</v>
      </c>
      <c r="I6" s="10" t="s">
        <v>14</v>
      </c>
      <c r="J6" s="13">
        <v>11303698.300000001</v>
      </c>
      <c r="K6" s="13">
        <v>11303698.300000001</v>
      </c>
    </row>
    <row r="7" spans="1:11" ht="23.25" x14ac:dyDescent="0.5">
      <c r="A7" s="14" t="s">
        <v>15</v>
      </c>
      <c r="B7" s="14"/>
      <c r="C7" s="14"/>
      <c r="D7" s="14"/>
      <c r="E7" s="15"/>
      <c r="F7" s="14"/>
      <c r="G7" s="12"/>
      <c r="H7" s="16">
        <v>2</v>
      </c>
      <c r="I7" s="14" t="s">
        <v>16</v>
      </c>
      <c r="J7" s="17">
        <v>191550</v>
      </c>
      <c r="K7" s="17">
        <v>191550</v>
      </c>
    </row>
    <row r="8" spans="1:11" ht="23.25" x14ac:dyDescent="0.5">
      <c r="A8" s="14" t="s">
        <v>17</v>
      </c>
      <c r="B8" s="14"/>
      <c r="C8" s="14"/>
      <c r="D8" s="14"/>
      <c r="E8" s="15"/>
      <c r="F8" s="14"/>
      <c r="G8" s="12"/>
      <c r="H8" s="16">
        <v>3</v>
      </c>
      <c r="I8" s="14" t="s">
        <v>18</v>
      </c>
      <c r="J8" s="17">
        <v>273537</v>
      </c>
      <c r="K8" s="17">
        <v>273537</v>
      </c>
    </row>
    <row r="9" spans="1:11" ht="23.25" x14ac:dyDescent="0.5">
      <c r="A9" s="14" t="s">
        <v>19</v>
      </c>
      <c r="B9" s="14">
        <v>158000000</v>
      </c>
      <c r="C9" s="14">
        <v>1569002.96</v>
      </c>
      <c r="D9" s="14">
        <v>1569002.96</v>
      </c>
      <c r="E9" s="15" t="s">
        <v>9</v>
      </c>
      <c r="F9" s="14">
        <v>156430997.03999999</v>
      </c>
      <c r="G9" s="12"/>
      <c r="H9" s="16">
        <v>4</v>
      </c>
      <c r="I9" s="14" t="s">
        <v>20</v>
      </c>
      <c r="J9" s="17">
        <v>26023</v>
      </c>
      <c r="K9" s="17">
        <v>26023</v>
      </c>
    </row>
    <row r="10" spans="1:11" ht="23.25" x14ac:dyDescent="0.5">
      <c r="A10" s="14" t="s">
        <v>21</v>
      </c>
      <c r="B10" s="14">
        <v>14500000000</v>
      </c>
      <c r="C10" s="14">
        <v>222279587.85999998</v>
      </c>
      <c r="D10" s="14">
        <v>222279587.85999998</v>
      </c>
      <c r="E10" s="15" t="s">
        <v>9</v>
      </c>
      <c r="F10" s="14">
        <v>14277720412.139999</v>
      </c>
      <c r="G10" s="12"/>
      <c r="H10" s="16"/>
      <c r="I10" s="14"/>
      <c r="J10" s="17"/>
      <c r="K10" s="17"/>
    </row>
    <row r="11" spans="1:11" ht="23.25" x14ac:dyDescent="0.5">
      <c r="A11" s="14" t="s">
        <v>22</v>
      </c>
      <c r="B11" s="14">
        <v>1060000000</v>
      </c>
      <c r="C11" s="14">
        <v>11608428.530000001</v>
      </c>
      <c r="D11" s="14">
        <v>11608428.530000001</v>
      </c>
      <c r="E11" s="15" t="s">
        <v>9</v>
      </c>
      <c r="F11" s="14">
        <v>1048391571.47</v>
      </c>
      <c r="G11" s="12"/>
      <c r="H11" s="16"/>
      <c r="I11" s="14"/>
      <c r="J11" s="17"/>
      <c r="K11" s="17"/>
    </row>
    <row r="12" spans="1:11" ht="23.25" x14ac:dyDescent="0.5">
      <c r="A12" s="14" t="s">
        <v>23</v>
      </c>
      <c r="B12" s="14">
        <v>500000</v>
      </c>
      <c r="C12" s="14">
        <v>70576</v>
      </c>
      <c r="D12" s="14">
        <v>70576</v>
      </c>
      <c r="E12" s="15" t="s">
        <v>9</v>
      </c>
      <c r="F12" s="14">
        <v>429424</v>
      </c>
      <c r="G12" s="12"/>
      <c r="H12" s="16"/>
      <c r="I12" s="14"/>
      <c r="J12" s="17"/>
      <c r="K12" s="17"/>
    </row>
    <row r="13" spans="1:11" ht="23.25" x14ac:dyDescent="0.5">
      <c r="A13" s="19" t="s">
        <v>24</v>
      </c>
      <c r="B13" s="19">
        <v>300000000</v>
      </c>
      <c r="C13" s="14">
        <v>19245022.149999995</v>
      </c>
      <c r="D13" s="14">
        <v>19245022.149999995</v>
      </c>
      <c r="E13" s="15" t="s">
        <v>9</v>
      </c>
      <c r="F13" s="14">
        <v>280754977.85000002</v>
      </c>
      <c r="G13" s="12"/>
      <c r="H13" s="16"/>
      <c r="I13" s="14"/>
      <c r="J13" s="17"/>
      <c r="K13" s="17"/>
    </row>
    <row r="14" spans="1:11" ht="23.25" x14ac:dyDescent="0.5">
      <c r="A14" s="21" t="s">
        <v>25</v>
      </c>
      <c r="B14" s="21">
        <v>16018500000</v>
      </c>
      <c r="C14" s="21">
        <v>254772617.5</v>
      </c>
      <c r="D14" s="21">
        <v>254772617.5</v>
      </c>
      <c r="E14" s="9" t="s">
        <v>9</v>
      </c>
      <c r="F14" s="21">
        <v>15763727382.5</v>
      </c>
      <c r="G14" s="12"/>
      <c r="H14" s="16"/>
      <c r="I14" s="14"/>
      <c r="J14" s="17"/>
      <c r="K14" s="17"/>
    </row>
    <row r="15" spans="1:11" ht="23.25" x14ac:dyDescent="0.5">
      <c r="A15" s="10" t="s">
        <v>26</v>
      </c>
      <c r="B15" s="10"/>
      <c r="C15" s="10"/>
      <c r="D15" s="10"/>
      <c r="E15" s="11"/>
      <c r="F15" s="10"/>
      <c r="G15" s="12"/>
      <c r="H15" s="7"/>
      <c r="I15" s="14"/>
      <c r="J15" s="17"/>
      <c r="K15" s="17"/>
    </row>
    <row r="16" spans="1:11" ht="24" thickBot="1" x14ac:dyDescent="0.55000000000000004">
      <c r="A16" s="14" t="s">
        <v>27</v>
      </c>
      <c r="B16" s="22">
        <v>25000000000</v>
      </c>
      <c r="C16" s="14">
        <v>462506880.88999999</v>
      </c>
      <c r="D16" s="14">
        <v>462506880.88999999</v>
      </c>
      <c r="E16" s="15" t="s">
        <v>9</v>
      </c>
      <c r="F16" s="14">
        <v>24537493119.110001</v>
      </c>
      <c r="G16" s="12"/>
      <c r="H16" s="23"/>
      <c r="I16" s="24" t="s">
        <v>28</v>
      </c>
      <c r="J16" s="25">
        <v>11794808.300000001</v>
      </c>
      <c r="K16" s="25">
        <v>11794808.300000001</v>
      </c>
    </row>
    <row r="17" spans="1:12" ht="24" thickTop="1" x14ac:dyDescent="0.5">
      <c r="A17" s="14" t="s">
        <v>29</v>
      </c>
      <c r="B17" s="22"/>
      <c r="C17" s="14"/>
      <c r="D17" s="14"/>
      <c r="E17" s="15"/>
      <c r="F17" s="14"/>
      <c r="G17" s="12"/>
      <c r="H17" s="1"/>
      <c r="I17" s="1"/>
      <c r="J17" s="1"/>
      <c r="K17" s="1"/>
      <c r="L17" s="1"/>
    </row>
    <row r="18" spans="1:12" ht="23.25" x14ac:dyDescent="0.5">
      <c r="A18" s="14" t="s">
        <v>30</v>
      </c>
      <c r="B18" s="22">
        <v>12000000000</v>
      </c>
      <c r="C18" s="14">
        <v>1594720901.6500001</v>
      </c>
      <c r="D18" s="14">
        <v>1594720901.6500001</v>
      </c>
      <c r="E18" s="26" t="s">
        <v>9</v>
      </c>
      <c r="F18" s="14">
        <v>10405279098.35</v>
      </c>
      <c r="G18" s="12"/>
      <c r="H18" s="1"/>
      <c r="I18" s="1"/>
      <c r="J18" s="1"/>
      <c r="K18" s="1"/>
      <c r="L18" s="1"/>
    </row>
    <row r="19" spans="1:12" ht="23.25" x14ac:dyDescent="0.5">
      <c r="A19" s="14" t="s">
        <v>31</v>
      </c>
      <c r="B19" s="22">
        <v>1200000000</v>
      </c>
      <c r="C19" s="14">
        <v>0</v>
      </c>
      <c r="D19" s="14">
        <v>0</v>
      </c>
      <c r="E19" s="15" t="s">
        <v>9</v>
      </c>
      <c r="F19" s="14">
        <v>1200000000</v>
      </c>
      <c r="G19" s="12"/>
      <c r="H19" s="18"/>
      <c r="I19" s="18"/>
      <c r="J19" s="3"/>
      <c r="K19" s="12"/>
      <c r="L19" s="18"/>
    </row>
    <row r="20" spans="1:12" ht="23.25" x14ac:dyDescent="0.5">
      <c r="A20" s="14" t="s">
        <v>32</v>
      </c>
      <c r="B20" s="22">
        <v>60000000</v>
      </c>
      <c r="C20" s="14">
        <v>1957376.25</v>
      </c>
      <c r="D20" s="14">
        <v>1957376.25</v>
      </c>
      <c r="E20" s="15" t="s">
        <v>9</v>
      </c>
      <c r="F20" s="14">
        <v>58042623.75</v>
      </c>
      <c r="G20" s="12"/>
      <c r="H20" s="5"/>
      <c r="I20" s="1"/>
      <c r="J20" s="1"/>
      <c r="K20" s="1"/>
      <c r="L20" s="18"/>
    </row>
    <row r="21" spans="1:12" ht="23.25" x14ac:dyDescent="0.5">
      <c r="A21" s="14" t="s">
        <v>33</v>
      </c>
      <c r="B21" s="22">
        <v>3000000000</v>
      </c>
      <c r="C21" s="14">
        <v>0</v>
      </c>
      <c r="D21" s="14">
        <v>0</v>
      </c>
      <c r="E21" s="15" t="s">
        <v>9</v>
      </c>
      <c r="F21" s="14">
        <v>3000000000</v>
      </c>
      <c r="G21" s="12"/>
      <c r="H21" s="5"/>
      <c r="I21" s="1"/>
      <c r="J21" s="1"/>
      <c r="K21" s="1"/>
      <c r="L21" s="44"/>
    </row>
    <row r="22" spans="1:12" ht="23.25" x14ac:dyDescent="0.5">
      <c r="A22" s="27" t="s">
        <v>34</v>
      </c>
      <c r="B22" s="28">
        <v>12170000000</v>
      </c>
      <c r="C22" s="14">
        <v>1032731724</v>
      </c>
      <c r="D22" s="29">
        <v>1032731724</v>
      </c>
      <c r="E22" s="15" t="s">
        <v>9</v>
      </c>
      <c r="F22" s="30">
        <v>11137268276</v>
      </c>
      <c r="G22" s="12"/>
      <c r="H22" s="5"/>
      <c r="I22" s="1"/>
      <c r="J22" s="1"/>
      <c r="K22" s="1"/>
      <c r="L22" s="44"/>
    </row>
    <row r="23" spans="1:12" ht="23.25" x14ac:dyDescent="0.5">
      <c r="A23" s="19" t="s">
        <v>35</v>
      </c>
      <c r="B23" s="22">
        <v>3570000000</v>
      </c>
      <c r="C23" s="14">
        <v>382991430.54000002</v>
      </c>
      <c r="D23" s="14">
        <v>382991430.54000002</v>
      </c>
      <c r="E23" s="15" t="s">
        <v>9</v>
      </c>
      <c r="F23" s="14">
        <v>3187008569.46</v>
      </c>
      <c r="G23" s="12"/>
      <c r="H23" s="1"/>
      <c r="I23" s="1"/>
      <c r="J23" s="1"/>
      <c r="K23" s="1"/>
      <c r="L23" s="44"/>
    </row>
    <row r="24" spans="1:12" ht="23.25" x14ac:dyDescent="0.5">
      <c r="A24" s="21" t="s">
        <v>36</v>
      </c>
      <c r="B24" s="31">
        <v>57000000000</v>
      </c>
      <c r="C24" s="31">
        <v>3474908313.3299999</v>
      </c>
      <c r="D24" s="31">
        <v>3474908313.3299999</v>
      </c>
      <c r="E24" s="9" t="s">
        <v>9</v>
      </c>
      <c r="F24" s="21">
        <v>53525091686.669998</v>
      </c>
      <c r="G24" s="12"/>
      <c r="H24" s="18"/>
      <c r="I24" s="18"/>
      <c r="J24" s="18"/>
      <c r="K24" s="18"/>
      <c r="L24" s="1"/>
    </row>
    <row r="25" spans="1:12" ht="23.25" x14ac:dyDescent="0.5">
      <c r="A25" s="10"/>
      <c r="B25" s="10"/>
      <c r="C25" s="10"/>
      <c r="D25" s="10"/>
      <c r="E25" s="11"/>
      <c r="F25" s="10"/>
      <c r="G25" s="12"/>
      <c r="H25" s="3"/>
      <c r="I25" s="3"/>
      <c r="J25" s="3"/>
      <c r="K25" s="3"/>
      <c r="L25" s="18"/>
    </row>
    <row r="26" spans="1:12" ht="23.25" x14ac:dyDescent="0.5">
      <c r="A26" s="19" t="s">
        <v>37</v>
      </c>
      <c r="B26" s="19">
        <v>73018500000</v>
      </c>
      <c r="C26" s="19">
        <v>3729680930.8299999</v>
      </c>
      <c r="D26" s="19">
        <v>3729680930.8299999</v>
      </c>
      <c r="E26" s="32" t="s">
        <v>9</v>
      </c>
      <c r="F26" s="19">
        <v>69288819069.169998</v>
      </c>
      <c r="G26" s="12"/>
      <c r="H26" s="1"/>
      <c r="I26" s="1"/>
      <c r="J26" s="1"/>
      <c r="K26" s="1"/>
      <c r="L26" s="1"/>
    </row>
    <row r="27" spans="1:12" ht="23.25" x14ac:dyDescent="0.5">
      <c r="A27" s="10" t="s">
        <v>38</v>
      </c>
      <c r="B27" s="10"/>
      <c r="C27" s="10"/>
      <c r="D27" s="10"/>
      <c r="E27" s="11"/>
      <c r="F27" s="10"/>
      <c r="G27" s="12"/>
      <c r="H27" s="1"/>
      <c r="I27" s="1"/>
      <c r="J27" s="1"/>
      <c r="K27" s="1"/>
      <c r="L27" s="1"/>
    </row>
    <row r="28" spans="1:12" ht="23.25" x14ac:dyDescent="0.5">
      <c r="A28" s="14" t="s">
        <v>39</v>
      </c>
      <c r="B28" s="14"/>
      <c r="C28" s="14"/>
      <c r="D28" s="14"/>
      <c r="E28" s="15"/>
      <c r="F28" s="14"/>
      <c r="G28" s="12"/>
      <c r="H28" s="1"/>
      <c r="I28" s="1"/>
      <c r="J28" s="1"/>
      <c r="K28" s="1"/>
      <c r="L28" s="1"/>
    </row>
    <row r="29" spans="1:12" ht="23.25" x14ac:dyDescent="0.5">
      <c r="A29" s="14" t="s">
        <v>40</v>
      </c>
      <c r="B29" s="14"/>
      <c r="C29" s="14"/>
      <c r="D29" s="14"/>
      <c r="E29" s="15"/>
      <c r="F29" s="14"/>
      <c r="G29" s="12"/>
      <c r="H29" s="1"/>
      <c r="I29" s="1"/>
      <c r="J29" s="1"/>
      <c r="K29" s="1"/>
      <c r="L29" s="1"/>
    </row>
    <row r="30" spans="1:12" ht="23.25" x14ac:dyDescent="0.5">
      <c r="A30" s="14" t="s">
        <v>41</v>
      </c>
      <c r="B30" s="14">
        <v>1841000000</v>
      </c>
      <c r="C30" s="14">
        <v>42266030</v>
      </c>
      <c r="D30" s="14">
        <v>42266030</v>
      </c>
      <c r="E30" s="15" t="s">
        <v>9</v>
      </c>
      <c r="F30" s="14">
        <v>1798733970</v>
      </c>
      <c r="G30" s="12"/>
      <c r="H30" s="1"/>
      <c r="I30" s="1"/>
      <c r="J30" s="1"/>
      <c r="K30" s="1"/>
      <c r="L30" s="1"/>
    </row>
    <row r="31" spans="1:12" ht="23.25" x14ac:dyDescent="0.5">
      <c r="A31" s="14" t="s">
        <v>42</v>
      </c>
      <c r="B31" s="14">
        <v>38500000</v>
      </c>
      <c r="C31" s="14">
        <v>2510090</v>
      </c>
      <c r="D31" s="14">
        <v>2510090</v>
      </c>
      <c r="E31" s="15" t="s">
        <v>9</v>
      </c>
      <c r="F31" s="14">
        <v>35989910</v>
      </c>
      <c r="G31" s="12"/>
      <c r="H31" s="1"/>
      <c r="I31" s="1"/>
      <c r="J31" s="1"/>
      <c r="K31" s="1"/>
      <c r="L31" s="1"/>
    </row>
    <row r="32" spans="1:12" ht="23.25" x14ac:dyDescent="0.5">
      <c r="A32" s="14" t="s">
        <v>43</v>
      </c>
      <c r="B32" s="14"/>
      <c r="C32" s="20"/>
      <c r="D32" s="20"/>
      <c r="E32" s="26"/>
      <c r="F32" s="20"/>
      <c r="G32" s="12"/>
      <c r="H32" s="18"/>
      <c r="I32" s="18"/>
      <c r="J32" s="18"/>
      <c r="K32" s="18"/>
      <c r="L32" s="1"/>
    </row>
    <row r="33" spans="1:11" ht="23.25" x14ac:dyDescent="0.5">
      <c r="A33" s="14" t="s">
        <v>44</v>
      </c>
      <c r="B33" s="14">
        <v>64000000</v>
      </c>
      <c r="C33" s="14">
        <v>3991773.5</v>
      </c>
      <c r="D33" s="14">
        <v>3991773.5</v>
      </c>
      <c r="E33" s="15" t="s">
        <v>9</v>
      </c>
      <c r="F33" s="14">
        <v>60008226.5</v>
      </c>
      <c r="G33" s="12"/>
      <c r="H33" s="3"/>
      <c r="I33" s="3"/>
      <c r="J33" s="3"/>
      <c r="K33" s="3"/>
    </row>
    <row r="34" spans="1:11" ht="23.25" x14ac:dyDescent="0.5">
      <c r="A34" s="14" t="s">
        <v>45</v>
      </c>
      <c r="B34" s="14">
        <v>52000000</v>
      </c>
      <c r="C34" s="14">
        <v>4042327.27</v>
      </c>
      <c r="D34" s="14">
        <v>4042327.27</v>
      </c>
      <c r="E34" s="15" t="s">
        <v>9</v>
      </c>
      <c r="F34" s="14">
        <v>47957672.729999997</v>
      </c>
      <c r="G34" s="12"/>
      <c r="H34" s="1"/>
      <c r="I34" s="1"/>
      <c r="J34" s="1"/>
      <c r="K34" s="1"/>
    </row>
    <row r="35" spans="1:11" ht="23.25" x14ac:dyDescent="0.5">
      <c r="A35" s="14" t="s">
        <v>46</v>
      </c>
      <c r="B35" s="14">
        <v>380000</v>
      </c>
      <c r="C35" s="14">
        <v>25760</v>
      </c>
      <c r="D35" s="14">
        <v>25760</v>
      </c>
      <c r="E35" s="15" t="s">
        <v>9</v>
      </c>
      <c r="F35" s="14">
        <v>354240</v>
      </c>
      <c r="G35" s="12"/>
      <c r="H35" s="1"/>
      <c r="I35" s="1"/>
      <c r="J35" s="1"/>
      <c r="K35" s="1"/>
    </row>
    <row r="36" spans="1:11" ht="23.25" x14ac:dyDescent="0.5">
      <c r="A36" s="14" t="s">
        <v>47</v>
      </c>
      <c r="B36" s="14"/>
      <c r="C36" s="14">
        <v>0</v>
      </c>
      <c r="D36" s="14">
        <v>0</v>
      </c>
      <c r="E36" s="15" t="s">
        <v>9</v>
      </c>
      <c r="F36" s="14">
        <v>0</v>
      </c>
      <c r="G36" s="12"/>
      <c r="H36" s="1"/>
      <c r="I36" s="1"/>
      <c r="J36" s="1"/>
      <c r="K36" s="1"/>
    </row>
    <row r="37" spans="1:11" ht="23.25" x14ac:dyDescent="0.5">
      <c r="A37" s="14" t="s">
        <v>48</v>
      </c>
      <c r="B37" s="14"/>
      <c r="C37" s="14">
        <v>0</v>
      </c>
      <c r="D37" s="14">
        <v>0</v>
      </c>
      <c r="E37" s="15" t="s">
        <v>9</v>
      </c>
      <c r="F37" s="14">
        <v>0</v>
      </c>
      <c r="G37" s="12"/>
      <c r="H37" s="1"/>
      <c r="I37" s="1"/>
      <c r="J37" s="1"/>
      <c r="K37" s="1"/>
    </row>
    <row r="38" spans="1:11" ht="23.25" x14ac:dyDescent="0.5">
      <c r="A38" s="14" t="s">
        <v>49</v>
      </c>
      <c r="B38" s="14"/>
      <c r="C38" s="14"/>
      <c r="D38" s="14"/>
      <c r="E38" s="15"/>
      <c r="F38" s="14"/>
      <c r="G38" s="12"/>
      <c r="H38" s="1"/>
      <c r="I38" s="1"/>
      <c r="J38" s="1"/>
      <c r="K38" s="1"/>
    </row>
    <row r="39" spans="1:11" ht="23.25" x14ac:dyDescent="0.5">
      <c r="A39" s="14" t="s">
        <v>50</v>
      </c>
      <c r="B39" s="14">
        <v>20000</v>
      </c>
      <c r="C39" s="14">
        <v>0</v>
      </c>
      <c r="D39" s="14">
        <v>0</v>
      </c>
      <c r="E39" s="15" t="s">
        <v>9</v>
      </c>
      <c r="F39" s="14">
        <v>20000</v>
      </c>
      <c r="G39" s="12"/>
      <c r="H39" s="1"/>
      <c r="I39" s="1"/>
      <c r="J39" s="1"/>
      <c r="K39" s="1"/>
    </row>
    <row r="40" spans="1:11" ht="23.25" x14ac:dyDescent="0.5">
      <c r="A40" s="14" t="s">
        <v>51</v>
      </c>
      <c r="B40" s="20"/>
      <c r="C40" s="20"/>
      <c r="D40" s="20"/>
      <c r="E40" s="26"/>
      <c r="F40" s="20"/>
      <c r="G40" s="12"/>
      <c r="H40" s="18"/>
      <c r="I40" s="18"/>
      <c r="J40" s="18"/>
      <c r="K40" s="18"/>
    </row>
    <row r="41" spans="1:11" ht="23.25" x14ac:dyDescent="0.5">
      <c r="A41" s="14" t="s">
        <v>52</v>
      </c>
      <c r="B41" s="14">
        <v>53000000</v>
      </c>
      <c r="C41" s="14">
        <v>5964800</v>
      </c>
      <c r="D41" s="14">
        <v>5964800</v>
      </c>
      <c r="E41" s="15" t="s">
        <v>9</v>
      </c>
      <c r="F41" s="14">
        <v>47035200</v>
      </c>
      <c r="G41" s="12"/>
      <c r="H41" s="3"/>
      <c r="I41" s="3"/>
      <c r="J41" s="3"/>
      <c r="K41" s="3"/>
    </row>
    <row r="42" spans="1:11" ht="23.25" x14ac:dyDescent="0.5">
      <c r="A42" s="14" t="s">
        <v>53</v>
      </c>
      <c r="B42" s="33">
        <v>1000000</v>
      </c>
      <c r="C42" s="14">
        <v>59225</v>
      </c>
      <c r="D42" s="14">
        <v>59225</v>
      </c>
      <c r="E42" s="15" t="s">
        <v>9</v>
      </c>
      <c r="F42" s="14">
        <v>940775</v>
      </c>
      <c r="G42" s="12"/>
      <c r="H42" s="1"/>
      <c r="I42" s="1"/>
      <c r="J42" s="1"/>
      <c r="K42" s="1"/>
    </row>
    <row r="43" spans="1:11" ht="23.25" x14ac:dyDescent="0.5">
      <c r="A43" s="14" t="s">
        <v>54</v>
      </c>
      <c r="B43" s="33">
        <v>8000000</v>
      </c>
      <c r="C43" s="14">
        <v>809900</v>
      </c>
      <c r="D43" s="14">
        <v>809900</v>
      </c>
      <c r="E43" s="15" t="s">
        <v>9</v>
      </c>
      <c r="F43" s="14">
        <v>7190100</v>
      </c>
      <c r="G43" s="12"/>
      <c r="H43" s="1"/>
      <c r="I43" s="1"/>
      <c r="J43" s="1"/>
      <c r="K43" s="1"/>
    </row>
    <row r="44" spans="1:11" ht="23.25" x14ac:dyDescent="0.5">
      <c r="A44" s="29"/>
      <c r="B44" s="33"/>
      <c r="C44" s="29"/>
      <c r="D44" s="29"/>
      <c r="E44" s="34"/>
      <c r="F44" s="29"/>
      <c r="G44" s="12"/>
      <c r="H44" s="1"/>
      <c r="I44" s="1"/>
      <c r="J44" s="1"/>
      <c r="K44" s="1"/>
    </row>
    <row r="45" spans="1:11" ht="23.25" x14ac:dyDescent="0.5">
      <c r="A45" s="302" t="s">
        <v>55</v>
      </c>
      <c r="B45" s="302"/>
      <c r="C45" s="302"/>
      <c r="D45" s="302"/>
      <c r="E45" s="302"/>
      <c r="F45" s="302"/>
      <c r="G45" s="12"/>
      <c r="H45" s="1"/>
      <c r="I45" s="1"/>
      <c r="J45" s="1"/>
      <c r="K45" s="1"/>
    </row>
    <row r="46" spans="1:11" ht="23.25" x14ac:dyDescent="0.5">
      <c r="A46" s="302"/>
      <c r="B46" s="302"/>
      <c r="C46" s="302"/>
      <c r="D46" s="302"/>
      <c r="E46" s="302"/>
      <c r="F46" s="302"/>
      <c r="G46" s="12"/>
      <c r="H46" s="1"/>
      <c r="I46" s="1"/>
      <c r="J46" s="1"/>
      <c r="K46" s="1"/>
    </row>
    <row r="47" spans="1:11" ht="23.25" x14ac:dyDescent="0.5">
      <c r="A47" s="4" t="s">
        <v>2</v>
      </c>
      <c r="B47" s="4" t="s">
        <v>3</v>
      </c>
      <c r="C47" s="4" t="s">
        <v>4</v>
      </c>
      <c r="D47" s="4" t="s">
        <v>5</v>
      </c>
      <c r="E47" s="4" t="s">
        <v>6</v>
      </c>
      <c r="F47" s="4" t="s">
        <v>7</v>
      </c>
      <c r="G47" s="12"/>
      <c r="H47" s="1"/>
      <c r="I47" s="1"/>
      <c r="J47" s="1"/>
      <c r="K47" s="1"/>
    </row>
    <row r="48" spans="1:11" ht="23.25" x14ac:dyDescent="0.5">
      <c r="A48" s="7"/>
      <c r="B48" s="7" t="s">
        <v>8</v>
      </c>
      <c r="C48" s="7"/>
      <c r="D48" s="7"/>
      <c r="E48" s="7" t="s">
        <v>9</v>
      </c>
      <c r="F48" s="7" t="s">
        <v>56</v>
      </c>
      <c r="G48" s="12"/>
      <c r="H48" s="18"/>
      <c r="I48" s="18"/>
      <c r="J48" s="18"/>
      <c r="K48" s="18"/>
    </row>
    <row r="49" spans="1:11" ht="23.25" x14ac:dyDescent="0.5">
      <c r="A49" s="10"/>
      <c r="B49" s="10"/>
      <c r="C49" s="10"/>
      <c r="D49" s="10"/>
      <c r="E49" s="11"/>
      <c r="F49" s="10"/>
      <c r="G49" s="12"/>
      <c r="H49" s="3"/>
      <c r="I49" s="3"/>
      <c r="J49" s="3"/>
      <c r="K49" s="3"/>
    </row>
    <row r="50" spans="1:11" ht="23.25" x14ac:dyDescent="0.5">
      <c r="A50" s="14" t="s">
        <v>57</v>
      </c>
      <c r="B50" s="14">
        <v>3000000</v>
      </c>
      <c r="C50" s="14">
        <v>10000</v>
      </c>
      <c r="D50" s="14">
        <v>10000</v>
      </c>
      <c r="E50" s="15"/>
      <c r="F50" s="14">
        <v>2990000</v>
      </c>
      <c r="G50" s="12"/>
      <c r="H50" s="3"/>
      <c r="I50" s="3"/>
      <c r="J50" s="3"/>
      <c r="K50" s="3"/>
    </row>
    <row r="51" spans="1:11" ht="23.25" x14ac:dyDescent="0.5">
      <c r="A51" s="14" t="s">
        <v>58</v>
      </c>
      <c r="B51" s="14">
        <v>500000</v>
      </c>
      <c r="C51" s="14">
        <v>1750</v>
      </c>
      <c r="D51" s="14">
        <v>1750</v>
      </c>
      <c r="E51" s="15"/>
      <c r="F51" s="14">
        <v>498250</v>
      </c>
      <c r="G51" s="12"/>
      <c r="H51" s="3"/>
      <c r="I51" s="3"/>
      <c r="J51" s="3"/>
      <c r="K51" s="3"/>
    </row>
    <row r="52" spans="1:11" ht="23.25" x14ac:dyDescent="0.5">
      <c r="A52" s="14" t="s">
        <v>59</v>
      </c>
      <c r="B52" s="14"/>
      <c r="C52" s="14"/>
      <c r="D52" s="14"/>
      <c r="E52" s="15"/>
      <c r="F52" s="14"/>
      <c r="G52" s="12"/>
      <c r="H52" s="3"/>
      <c r="I52" s="3"/>
      <c r="J52" s="3"/>
      <c r="K52" s="3"/>
    </row>
    <row r="53" spans="1:11" ht="23.25" x14ac:dyDescent="0.5">
      <c r="A53" s="14" t="s">
        <v>60</v>
      </c>
      <c r="B53" s="20"/>
      <c r="C53" s="20"/>
      <c r="D53" s="20"/>
      <c r="E53" s="26"/>
      <c r="F53" s="20"/>
      <c r="G53" s="12"/>
      <c r="H53" s="1"/>
      <c r="I53" s="1"/>
      <c r="J53" s="1"/>
      <c r="K53" s="1"/>
    </row>
    <row r="54" spans="1:11" ht="23.25" x14ac:dyDescent="0.5">
      <c r="A54" s="14" t="s">
        <v>61</v>
      </c>
      <c r="B54" s="14">
        <v>113000000</v>
      </c>
      <c r="C54" s="14">
        <v>9287369</v>
      </c>
      <c r="D54" s="14">
        <v>9287369</v>
      </c>
      <c r="E54" s="15" t="s">
        <v>9</v>
      </c>
      <c r="F54" s="14">
        <v>103712631</v>
      </c>
      <c r="G54" s="12"/>
      <c r="H54" s="1"/>
      <c r="I54" s="1"/>
      <c r="J54" s="1"/>
      <c r="K54" s="1"/>
    </row>
    <row r="55" spans="1:11" ht="23.25" x14ac:dyDescent="0.5">
      <c r="A55" s="14" t="s">
        <v>62</v>
      </c>
      <c r="B55" s="14"/>
      <c r="C55" s="14"/>
      <c r="D55" s="14"/>
      <c r="E55" s="15"/>
      <c r="F55" s="14"/>
      <c r="G55" s="12"/>
      <c r="H55" s="1"/>
      <c r="I55" s="1"/>
      <c r="J55" s="1"/>
      <c r="K55" s="1"/>
    </row>
    <row r="56" spans="1:11" ht="23.25" x14ac:dyDescent="0.5">
      <c r="A56" s="14" t="s">
        <v>63</v>
      </c>
      <c r="B56" s="14">
        <v>15000000</v>
      </c>
      <c r="C56" s="14">
        <v>1155465</v>
      </c>
      <c r="D56" s="14">
        <v>1155465</v>
      </c>
      <c r="E56" s="15" t="s">
        <v>9</v>
      </c>
      <c r="F56" s="14">
        <v>13844535</v>
      </c>
      <c r="G56" s="12"/>
      <c r="H56" s="1"/>
      <c r="I56" s="1"/>
      <c r="J56" s="1"/>
      <c r="K56" s="1"/>
    </row>
    <row r="57" spans="1:11" ht="23.25" x14ac:dyDescent="0.5">
      <c r="A57" s="14" t="s">
        <v>64</v>
      </c>
      <c r="B57" s="14">
        <v>5000000</v>
      </c>
      <c r="C57" s="14">
        <v>0</v>
      </c>
      <c r="D57" s="14">
        <v>0</v>
      </c>
      <c r="E57" s="15" t="s">
        <v>9</v>
      </c>
      <c r="F57" s="14">
        <v>5000000</v>
      </c>
      <c r="G57" s="12"/>
      <c r="H57" s="18"/>
      <c r="I57" s="18"/>
      <c r="J57" s="18"/>
      <c r="K57" s="18"/>
    </row>
    <row r="58" spans="1:11" ht="23.25" x14ac:dyDescent="0.5">
      <c r="A58" s="14" t="s">
        <v>65</v>
      </c>
      <c r="B58" s="42"/>
      <c r="C58" s="14">
        <v>0</v>
      </c>
      <c r="D58" s="14">
        <v>0</v>
      </c>
      <c r="E58" s="15" t="s">
        <v>9</v>
      </c>
      <c r="F58" s="14">
        <v>0</v>
      </c>
      <c r="G58" s="12"/>
      <c r="H58" s="3"/>
      <c r="I58" s="3"/>
      <c r="J58" s="3"/>
      <c r="K58" s="3"/>
    </row>
    <row r="59" spans="1:11" ht="23.25" x14ac:dyDescent="0.5">
      <c r="A59" s="14" t="s">
        <v>66</v>
      </c>
      <c r="B59" s="14">
        <v>200000</v>
      </c>
      <c r="C59" s="14">
        <v>6695</v>
      </c>
      <c r="D59" s="14">
        <v>6695</v>
      </c>
      <c r="E59" s="15" t="s">
        <v>9</v>
      </c>
      <c r="F59" s="14">
        <v>193305</v>
      </c>
      <c r="G59" s="12"/>
      <c r="H59" s="1"/>
      <c r="I59" s="1"/>
      <c r="J59" s="1"/>
      <c r="K59" s="1"/>
    </row>
    <row r="60" spans="1:11" ht="23.25" x14ac:dyDescent="0.5">
      <c r="A60" s="14" t="s">
        <v>67</v>
      </c>
      <c r="B60" s="42"/>
      <c r="C60" s="14">
        <v>0</v>
      </c>
      <c r="D60" s="14">
        <v>0</v>
      </c>
      <c r="E60" s="15" t="s">
        <v>9</v>
      </c>
      <c r="F60" s="14">
        <v>0</v>
      </c>
      <c r="G60" s="12"/>
      <c r="H60" s="1"/>
      <c r="I60" s="1"/>
      <c r="J60" s="1"/>
      <c r="K60" s="1"/>
    </row>
    <row r="61" spans="1:11" ht="23.25" x14ac:dyDescent="0.5">
      <c r="A61" s="14" t="s">
        <v>68</v>
      </c>
      <c r="B61" s="14">
        <v>800000</v>
      </c>
      <c r="C61" s="14">
        <v>56000</v>
      </c>
      <c r="D61" s="14">
        <v>56000</v>
      </c>
      <c r="E61" s="15" t="s">
        <v>9</v>
      </c>
      <c r="F61" s="14">
        <v>744000</v>
      </c>
      <c r="G61" s="12"/>
      <c r="H61" s="1"/>
      <c r="I61" s="1"/>
      <c r="J61" s="1"/>
      <c r="K61" s="1"/>
    </row>
    <row r="62" spans="1:11" ht="23.25" x14ac:dyDescent="0.5">
      <c r="A62" s="14" t="s">
        <v>69</v>
      </c>
      <c r="B62" s="14">
        <v>300000</v>
      </c>
      <c r="C62" s="14">
        <v>12000</v>
      </c>
      <c r="D62" s="14">
        <v>12000</v>
      </c>
      <c r="E62" s="15" t="s">
        <v>9</v>
      </c>
      <c r="F62" s="14">
        <v>288000</v>
      </c>
      <c r="G62" s="12"/>
      <c r="H62" s="1"/>
      <c r="I62" s="1"/>
      <c r="J62" s="1"/>
      <c r="K62" s="1"/>
    </row>
    <row r="63" spans="1:11" ht="23.25" x14ac:dyDescent="0.5">
      <c r="A63" s="14" t="s">
        <v>70</v>
      </c>
      <c r="B63" s="14">
        <v>500000</v>
      </c>
      <c r="C63" s="14">
        <v>33100</v>
      </c>
      <c r="D63" s="14">
        <v>33100</v>
      </c>
      <c r="E63" s="15" t="s">
        <v>9</v>
      </c>
      <c r="F63" s="14">
        <v>466900</v>
      </c>
      <c r="G63" s="12"/>
      <c r="H63" s="1"/>
      <c r="I63" s="1"/>
      <c r="J63" s="1"/>
      <c r="K63" s="1"/>
    </row>
    <row r="64" spans="1:11" ht="23.25" x14ac:dyDescent="0.5">
      <c r="A64" s="14" t="s">
        <v>71</v>
      </c>
      <c r="B64" s="14"/>
      <c r="C64" s="14"/>
      <c r="D64" s="14"/>
      <c r="E64" s="15"/>
      <c r="F64" s="14"/>
      <c r="G64" s="12"/>
      <c r="H64" s="1"/>
      <c r="I64" s="1"/>
      <c r="J64" s="1"/>
      <c r="K64" s="1"/>
    </row>
    <row r="65" spans="1:11" ht="23.25" x14ac:dyDescent="0.5">
      <c r="A65" s="14" t="s">
        <v>72</v>
      </c>
      <c r="B65" s="14">
        <v>7200000</v>
      </c>
      <c r="C65" s="14">
        <v>578429</v>
      </c>
      <c r="D65" s="14">
        <v>578429</v>
      </c>
      <c r="E65" s="15" t="s">
        <v>9</v>
      </c>
      <c r="F65" s="14">
        <v>6621571</v>
      </c>
      <c r="G65" s="12"/>
      <c r="H65" s="1"/>
      <c r="I65" s="1"/>
      <c r="J65" s="1"/>
      <c r="K65" s="1"/>
    </row>
    <row r="66" spans="1:11" ht="23.25" x14ac:dyDescent="0.5">
      <c r="A66" s="14" t="s">
        <v>73</v>
      </c>
      <c r="B66" s="14"/>
      <c r="C66" s="14"/>
      <c r="D66" s="14"/>
      <c r="E66" s="15"/>
      <c r="F66" s="14"/>
      <c r="G66" s="12"/>
      <c r="H66" s="1"/>
      <c r="I66" s="1"/>
      <c r="J66" s="1"/>
      <c r="K66" s="1"/>
    </row>
    <row r="67" spans="1:11" ht="23.25" x14ac:dyDescent="0.5">
      <c r="A67" s="14" t="s">
        <v>74</v>
      </c>
      <c r="B67" s="14">
        <v>200000000</v>
      </c>
      <c r="C67" s="14">
        <v>13487184</v>
      </c>
      <c r="D67" s="14">
        <v>13487184</v>
      </c>
      <c r="E67" s="15" t="s">
        <v>9</v>
      </c>
      <c r="F67" s="14">
        <v>186512816</v>
      </c>
      <c r="G67" s="12"/>
      <c r="H67" s="1"/>
      <c r="I67" s="1"/>
      <c r="J67" s="1"/>
      <c r="K67" s="1"/>
    </row>
    <row r="68" spans="1:11" ht="23.25" x14ac:dyDescent="0.5">
      <c r="A68" s="14" t="s">
        <v>75</v>
      </c>
      <c r="B68" s="14"/>
      <c r="C68" s="14"/>
      <c r="D68" s="14"/>
      <c r="E68" s="15"/>
      <c r="F68" s="14"/>
      <c r="G68" s="12"/>
      <c r="H68" s="18"/>
      <c r="I68" s="18"/>
      <c r="J68" s="18"/>
      <c r="K68" s="18"/>
    </row>
    <row r="69" spans="1:11" ht="23.25" x14ac:dyDescent="0.5">
      <c r="A69" s="14" t="s">
        <v>76</v>
      </c>
      <c r="B69" s="14"/>
      <c r="C69" s="14">
        <v>0</v>
      </c>
      <c r="D69" s="14">
        <v>0</v>
      </c>
      <c r="E69" s="15" t="s">
        <v>9</v>
      </c>
      <c r="F69" s="14">
        <v>0</v>
      </c>
      <c r="G69" s="12"/>
      <c r="H69" s="3"/>
      <c r="I69" s="3"/>
      <c r="J69" s="3"/>
      <c r="K69" s="3"/>
    </row>
    <row r="70" spans="1:11" ht="23.25" x14ac:dyDescent="0.5">
      <c r="A70" s="14" t="s">
        <v>77</v>
      </c>
      <c r="B70" s="14">
        <v>10000000</v>
      </c>
      <c r="C70" s="14">
        <v>720091.5</v>
      </c>
      <c r="D70" s="14">
        <v>720091.5</v>
      </c>
      <c r="E70" s="15" t="s">
        <v>9</v>
      </c>
      <c r="F70" s="14">
        <v>9279908.5</v>
      </c>
      <c r="G70" s="12"/>
      <c r="H70" s="1"/>
      <c r="I70" s="1"/>
      <c r="J70" s="1"/>
      <c r="K70" s="1"/>
    </row>
    <row r="71" spans="1:11" ht="23.25" x14ac:dyDescent="0.5">
      <c r="A71" s="14" t="s">
        <v>78</v>
      </c>
      <c r="B71" s="14">
        <v>700000</v>
      </c>
      <c r="C71" s="14">
        <v>28880</v>
      </c>
      <c r="D71" s="14">
        <v>28880</v>
      </c>
      <c r="E71" s="15" t="s">
        <v>9</v>
      </c>
      <c r="F71" s="14">
        <v>671120</v>
      </c>
      <c r="G71" s="12"/>
      <c r="H71" s="1"/>
      <c r="I71" s="1"/>
      <c r="J71" s="1"/>
      <c r="K71" s="1"/>
    </row>
    <row r="72" spans="1:11" ht="23.25" x14ac:dyDescent="0.5">
      <c r="A72" s="14" t="s">
        <v>79</v>
      </c>
      <c r="B72" s="14">
        <v>1170000</v>
      </c>
      <c r="C72" s="14">
        <v>50380</v>
      </c>
      <c r="D72" s="14">
        <v>50380</v>
      </c>
      <c r="E72" s="15" t="s">
        <v>9</v>
      </c>
      <c r="F72" s="14">
        <v>1119620</v>
      </c>
      <c r="G72" s="12"/>
      <c r="H72" s="1"/>
      <c r="I72" s="1"/>
      <c r="J72" s="1"/>
      <c r="K72" s="1"/>
    </row>
    <row r="73" spans="1:11" ht="23.25" x14ac:dyDescent="0.5">
      <c r="A73" s="14" t="s">
        <v>80</v>
      </c>
      <c r="B73" s="14">
        <v>10000000</v>
      </c>
      <c r="C73" s="14">
        <v>222519</v>
      </c>
      <c r="D73" s="14">
        <v>222519</v>
      </c>
      <c r="E73" s="15" t="s">
        <v>9</v>
      </c>
      <c r="F73" s="14">
        <v>9777481</v>
      </c>
      <c r="G73" s="12"/>
      <c r="H73" s="18"/>
      <c r="I73" s="18"/>
      <c r="J73" s="18"/>
      <c r="K73" s="18"/>
    </row>
    <row r="74" spans="1:11" ht="23.25" x14ac:dyDescent="0.5">
      <c r="A74" s="14" t="s">
        <v>81</v>
      </c>
      <c r="B74" s="14">
        <v>4500000</v>
      </c>
      <c r="C74" s="14">
        <v>253300</v>
      </c>
      <c r="D74" s="14">
        <v>253300</v>
      </c>
      <c r="E74" s="15" t="s">
        <v>9</v>
      </c>
      <c r="F74" s="14">
        <v>4246700</v>
      </c>
      <c r="G74" s="12"/>
      <c r="H74" s="3"/>
      <c r="I74" s="3"/>
      <c r="J74" s="3"/>
      <c r="K74" s="3"/>
    </row>
    <row r="75" spans="1:11" ht="23.25" x14ac:dyDescent="0.5">
      <c r="A75" s="14" t="s">
        <v>82</v>
      </c>
      <c r="B75" s="14">
        <v>200000</v>
      </c>
      <c r="C75" s="14">
        <v>0</v>
      </c>
      <c r="D75" s="14">
        <v>0</v>
      </c>
      <c r="E75" s="15" t="s">
        <v>9</v>
      </c>
      <c r="F75" s="14">
        <v>200000</v>
      </c>
      <c r="G75" s="12"/>
      <c r="H75" s="1"/>
      <c r="I75" s="1"/>
      <c r="J75" s="1"/>
      <c r="K75" s="1"/>
    </row>
    <row r="76" spans="1:11" ht="23.25" x14ac:dyDescent="0.5">
      <c r="A76" s="14" t="s">
        <v>83</v>
      </c>
      <c r="B76" s="14">
        <v>7000000</v>
      </c>
      <c r="C76" s="14">
        <v>68400</v>
      </c>
      <c r="D76" s="14">
        <v>68400</v>
      </c>
      <c r="E76" s="15" t="s">
        <v>9</v>
      </c>
      <c r="F76" s="14">
        <v>6931600</v>
      </c>
      <c r="G76" s="12"/>
      <c r="H76" s="1"/>
      <c r="I76" s="1"/>
      <c r="J76" s="1"/>
      <c r="K76" s="1"/>
    </row>
    <row r="77" spans="1:11" ht="23.25" x14ac:dyDescent="0.5">
      <c r="A77" s="14" t="s">
        <v>84</v>
      </c>
      <c r="B77" s="14">
        <v>14000000</v>
      </c>
      <c r="C77" s="14">
        <v>718705</v>
      </c>
      <c r="D77" s="14">
        <v>718705</v>
      </c>
      <c r="E77" s="15" t="s">
        <v>9</v>
      </c>
      <c r="F77" s="14">
        <v>13281295</v>
      </c>
      <c r="G77" s="12"/>
      <c r="H77" s="1"/>
      <c r="I77" s="1"/>
      <c r="J77" s="1"/>
      <c r="K77" s="1"/>
    </row>
    <row r="78" spans="1:11" ht="23.25" x14ac:dyDescent="0.5">
      <c r="A78" s="14" t="s">
        <v>85</v>
      </c>
      <c r="B78" s="14">
        <v>80000</v>
      </c>
      <c r="C78" s="14">
        <v>0</v>
      </c>
      <c r="D78" s="14">
        <v>0</v>
      </c>
      <c r="E78" s="15" t="s">
        <v>9</v>
      </c>
      <c r="F78" s="14">
        <v>80000</v>
      </c>
      <c r="G78" s="12"/>
      <c r="H78" s="18"/>
      <c r="I78" s="18"/>
      <c r="J78" s="18"/>
      <c r="K78" s="18"/>
    </row>
    <row r="79" spans="1:11" ht="23.25" x14ac:dyDescent="0.5">
      <c r="A79" s="14" t="s">
        <v>86</v>
      </c>
      <c r="B79" s="14">
        <v>8380000</v>
      </c>
      <c r="C79" s="14">
        <v>4727100</v>
      </c>
      <c r="D79" s="14">
        <v>4727100</v>
      </c>
      <c r="E79" s="15" t="s">
        <v>9</v>
      </c>
      <c r="F79" s="14">
        <v>3652900</v>
      </c>
      <c r="G79" s="12"/>
      <c r="H79" s="3"/>
      <c r="I79" s="3"/>
      <c r="J79" s="3"/>
      <c r="K79" s="3"/>
    </row>
    <row r="80" spans="1:11" ht="23.25" x14ac:dyDescent="0.5">
      <c r="A80" s="14" t="s">
        <v>87</v>
      </c>
      <c r="B80" s="14"/>
      <c r="C80" s="14">
        <v>0</v>
      </c>
      <c r="D80" s="14">
        <v>0</v>
      </c>
      <c r="E80" s="15" t="s">
        <v>9</v>
      </c>
      <c r="F80" s="14">
        <v>0</v>
      </c>
      <c r="G80" s="12"/>
      <c r="H80" s="1"/>
      <c r="I80" s="1"/>
      <c r="J80" s="1"/>
      <c r="K80" s="1"/>
    </row>
    <row r="81" spans="1:7" ht="23.25" x14ac:dyDescent="0.5">
      <c r="A81" s="14" t="s">
        <v>88</v>
      </c>
      <c r="B81" s="14">
        <v>30000</v>
      </c>
      <c r="C81" s="14">
        <v>2500</v>
      </c>
      <c r="D81" s="14">
        <v>2500</v>
      </c>
      <c r="E81" s="15" t="s">
        <v>9</v>
      </c>
      <c r="F81" s="14">
        <v>27500</v>
      </c>
      <c r="G81" s="12"/>
    </row>
    <row r="82" spans="1:7" ht="23.25" x14ac:dyDescent="0.5">
      <c r="A82" s="14" t="s">
        <v>89</v>
      </c>
      <c r="B82" s="14"/>
      <c r="C82" s="14">
        <v>0</v>
      </c>
      <c r="D82" s="14">
        <v>0</v>
      </c>
      <c r="E82" s="15" t="s">
        <v>9</v>
      </c>
      <c r="F82" s="14">
        <v>0</v>
      </c>
      <c r="G82" s="12"/>
    </row>
    <row r="83" spans="1:7" ht="23.25" x14ac:dyDescent="0.5">
      <c r="A83" s="14" t="s">
        <v>90</v>
      </c>
      <c r="B83" s="14">
        <v>42000000</v>
      </c>
      <c r="C83" s="14">
        <v>0</v>
      </c>
      <c r="D83" s="14">
        <v>0</v>
      </c>
      <c r="E83" s="15" t="s">
        <v>9</v>
      </c>
      <c r="F83" s="14">
        <v>42000000</v>
      </c>
      <c r="G83" s="12"/>
    </row>
    <row r="84" spans="1:7" ht="23.25" x14ac:dyDescent="0.5">
      <c r="A84" s="14" t="s">
        <v>91</v>
      </c>
      <c r="B84" s="14">
        <v>40000</v>
      </c>
      <c r="C84" s="14">
        <v>3235</v>
      </c>
      <c r="D84" s="14">
        <v>3235</v>
      </c>
      <c r="E84" s="15" t="s">
        <v>9</v>
      </c>
      <c r="F84" s="14">
        <v>36765</v>
      </c>
      <c r="G84" s="12"/>
    </row>
    <row r="85" spans="1:7" ht="23.25" x14ac:dyDescent="0.5">
      <c r="A85" s="11" t="s">
        <v>92</v>
      </c>
      <c r="B85" s="10"/>
      <c r="C85" s="10"/>
      <c r="D85" s="10"/>
      <c r="E85" s="11"/>
      <c r="F85" s="10"/>
      <c r="G85" s="12"/>
    </row>
    <row r="86" spans="1:7" ht="23.25" x14ac:dyDescent="0.5">
      <c r="A86" s="32" t="s">
        <v>93</v>
      </c>
      <c r="B86" s="19">
        <v>2501500000</v>
      </c>
      <c r="C86" s="19">
        <v>91093008.270000011</v>
      </c>
      <c r="D86" s="19">
        <v>91093008.270000011</v>
      </c>
      <c r="E86" s="32" t="s">
        <v>9</v>
      </c>
      <c r="F86" s="19">
        <v>2410406991.73</v>
      </c>
      <c r="G86" s="12"/>
    </row>
    <row r="87" spans="1:7" ht="23.25" x14ac:dyDescent="0.5">
      <c r="A87" s="34"/>
      <c r="B87" s="29"/>
      <c r="C87" s="29"/>
      <c r="D87" s="29"/>
      <c r="E87" s="34"/>
      <c r="F87" s="29"/>
      <c r="G87" s="12"/>
    </row>
    <row r="88" spans="1:7" ht="23.25" x14ac:dyDescent="0.5">
      <c r="A88" s="46" t="s">
        <v>121</v>
      </c>
      <c r="B88" s="29"/>
      <c r="C88" s="29"/>
      <c r="D88" s="29"/>
      <c r="E88" s="34"/>
      <c r="F88" s="29"/>
      <c r="G88" s="12"/>
    </row>
    <row r="89" spans="1:7" ht="23.25" x14ac:dyDescent="0.5">
      <c r="A89" s="34"/>
      <c r="B89" s="29"/>
      <c r="C89" s="29"/>
      <c r="D89" s="29"/>
      <c r="E89" s="34"/>
      <c r="F89" s="29"/>
      <c r="G89" s="12"/>
    </row>
    <row r="90" spans="1:7" ht="23.25" x14ac:dyDescent="0.5">
      <c r="A90" s="34"/>
      <c r="B90" s="29"/>
      <c r="C90" s="29"/>
      <c r="D90" s="29"/>
      <c r="E90" s="34"/>
      <c r="F90" s="29"/>
      <c r="G90" s="12"/>
    </row>
    <row r="91" spans="1:7" ht="23.25" x14ac:dyDescent="0.5">
      <c r="A91" s="34"/>
      <c r="B91" s="29"/>
      <c r="C91" s="29"/>
      <c r="D91" s="29"/>
      <c r="E91" s="34"/>
      <c r="F91" s="29"/>
      <c r="G91" s="12"/>
    </row>
    <row r="92" spans="1:7" ht="23.25" x14ac:dyDescent="0.5">
      <c r="A92" s="34"/>
      <c r="B92" s="29"/>
      <c r="C92" s="29"/>
      <c r="D92" s="29"/>
      <c r="E92" s="34"/>
      <c r="F92" s="29"/>
      <c r="G92" s="12"/>
    </row>
    <row r="93" spans="1:7" ht="23.25" x14ac:dyDescent="0.5">
      <c r="A93" s="34"/>
      <c r="B93" s="29"/>
      <c r="C93" s="29"/>
      <c r="D93" s="29"/>
      <c r="E93" s="34"/>
      <c r="F93" s="29"/>
      <c r="G93" s="12"/>
    </row>
    <row r="94" spans="1:7" ht="23.25" x14ac:dyDescent="0.45">
      <c r="A94" s="302" t="s">
        <v>94</v>
      </c>
      <c r="B94" s="302"/>
      <c r="C94" s="302"/>
      <c r="D94" s="302"/>
      <c r="E94" s="302"/>
      <c r="F94" s="302"/>
      <c r="G94" s="12"/>
    </row>
    <row r="95" spans="1:7" ht="23.25" x14ac:dyDescent="0.45">
      <c r="A95" s="302"/>
      <c r="B95" s="302"/>
      <c r="C95" s="302"/>
      <c r="D95" s="302"/>
      <c r="E95" s="302"/>
      <c r="F95" s="302"/>
      <c r="G95" s="12"/>
    </row>
    <row r="96" spans="1:7" ht="23.25" x14ac:dyDescent="0.5">
      <c r="A96" s="4" t="s">
        <v>2</v>
      </c>
      <c r="B96" s="4" t="s">
        <v>3</v>
      </c>
      <c r="C96" s="4" t="s">
        <v>4</v>
      </c>
      <c r="D96" s="4" t="s">
        <v>5</v>
      </c>
      <c r="E96" s="4" t="s">
        <v>6</v>
      </c>
      <c r="F96" s="4" t="s">
        <v>7</v>
      </c>
      <c r="G96" s="12"/>
    </row>
    <row r="97" spans="1:11" ht="23.25" x14ac:dyDescent="0.5">
      <c r="A97" s="7"/>
      <c r="B97" s="7" t="s">
        <v>8</v>
      </c>
      <c r="C97" s="7"/>
      <c r="D97" s="7"/>
      <c r="E97" s="7" t="s">
        <v>9</v>
      </c>
      <c r="F97" s="7" t="s">
        <v>56</v>
      </c>
      <c r="G97" s="12"/>
      <c r="H97" s="1"/>
      <c r="I97" s="1"/>
      <c r="J97" s="1"/>
      <c r="K97" s="1"/>
    </row>
    <row r="98" spans="1:11" ht="23.25" x14ac:dyDescent="0.5">
      <c r="A98" s="35" t="s">
        <v>95</v>
      </c>
      <c r="B98" s="10"/>
      <c r="C98" s="10"/>
      <c r="D98" s="10"/>
      <c r="E98" s="11"/>
      <c r="F98" s="10"/>
      <c r="G98" s="12"/>
      <c r="H98" s="1"/>
      <c r="I98" s="1"/>
      <c r="J98" s="1"/>
      <c r="K98" s="1"/>
    </row>
    <row r="99" spans="1:11" ht="23.25" x14ac:dyDescent="0.5">
      <c r="A99" s="36" t="s">
        <v>96</v>
      </c>
      <c r="B99" s="14">
        <v>424000000</v>
      </c>
      <c r="C99" s="14">
        <v>21560937.460000001</v>
      </c>
      <c r="D99" s="14">
        <v>21560937.460000001</v>
      </c>
      <c r="E99" s="15" t="s">
        <v>9</v>
      </c>
      <c r="F99" s="14">
        <v>402439062.54000002</v>
      </c>
      <c r="G99" s="12"/>
      <c r="H99" s="18"/>
      <c r="I99" s="18"/>
      <c r="J99" s="18"/>
      <c r="K99" s="18"/>
    </row>
    <row r="100" spans="1:11" ht="23.25" x14ac:dyDescent="0.5">
      <c r="A100" s="36" t="s">
        <v>97</v>
      </c>
      <c r="B100" s="14"/>
      <c r="C100" s="14">
        <v>0</v>
      </c>
      <c r="D100" s="14">
        <v>0</v>
      </c>
      <c r="E100" s="15" t="s">
        <v>9</v>
      </c>
      <c r="F100" s="14">
        <v>0</v>
      </c>
      <c r="G100" s="12"/>
      <c r="H100" s="18"/>
      <c r="I100" s="18"/>
      <c r="J100" s="18"/>
      <c r="K100" s="18"/>
    </row>
    <row r="101" spans="1:11" ht="23.25" x14ac:dyDescent="0.5">
      <c r="A101" s="36" t="s">
        <v>98</v>
      </c>
      <c r="B101" s="14">
        <v>18965000</v>
      </c>
      <c r="C101" s="14">
        <v>10410</v>
      </c>
      <c r="D101" s="14">
        <v>10410</v>
      </c>
      <c r="E101" s="15" t="s">
        <v>9</v>
      </c>
      <c r="F101" s="14">
        <v>18954590</v>
      </c>
      <c r="G101" s="12"/>
      <c r="H101" s="3"/>
      <c r="I101" s="3"/>
      <c r="J101" s="3"/>
      <c r="K101" s="3"/>
    </row>
    <row r="102" spans="1:11" ht="23.25" x14ac:dyDescent="0.5">
      <c r="A102" s="36" t="s">
        <v>99</v>
      </c>
      <c r="B102" s="14"/>
      <c r="C102" s="14">
        <v>0</v>
      </c>
      <c r="D102" s="14">
        <v>0</v>
      </c>
      <c r="E102" s="15" t="s">
        <v>9</v>
      </c>
      <c r="F102" s="14">
        <v>0</v>
      </c>
      <c r="G102" s="12"/>
      <c r="H102" s="18"/>
      <c r="I102" s="18"/>
      <c r="J102" s="18"/>
      <c r="K102" s="18"/>
    </row>
    <row r="103" spans="1:11" ht="23.25" x14ac:dyDescent="0.5">
      <c r="A103" s="36" t="s">
        <v>100</v>
      </c>
      <c r="B103" s="14"/>
      <c r="C103" s="14"/>
      <c r="D103" s="14"/>
      <c r="E103" s="15"/>
      <c r="F103" s="14"/>
      <c r="G103" s="12"/>
      <c r="H103" s="3"/>
      <c r="I103" s="3"/>
      <c r="J103" s="3"/>
      <c r="K103" s="3"/>
    </row>
    <row r="104" spans="1:11" ht="23.25" x14ac:dyDescent="0.5">
      <c r="A104" s="36" t="s">
        <v>101</v>
      </c>
      <c r="B104" s="14">
        <v>557000000</v>
      </c>
      <c r="C104" s="14">
        <v>25028483.050000001</v>
      </c>
      <c r="D104" s="14">
        <v>25028483.050000001</v>
      </c>
      <c r="E104" s="15" t="s">
        <v>9</v>
      </c>
      <c r="F104" s="14">
        <v>531971516.94999999</v>
      </c>
      <c r="G104" s="12"/>
      <c r="H104" s="1"/>
      <c r="I104" s="1"/>
      <c r="J104" s="1"/>
      <c r="K104" s="1"/>
    </row>
    <row r="105" spans="1:11" ht="23.25" x14ac:dyDescent="0.5">
      <c r="A105" s="36" t="s">
        <v>102</v>
      </c>
      <c r="B105" s="14">
        <v>35000</v>
      </c>
      <c r="C105" s="14">
        <v>0</v>
      </c>
      <c r="D105" s="14">
        <v>0</v>
      </c>
      <c r="E105" s="15" t="s">
        <v>9</v>
      </c>
      <c r="F105" s="14">
        <v>35000</v>
      </c>
      <c r="G105" s="12"/>
      <c r="H105" s="1"/>
      <c r="I105" s="1"/>
      <c r="J105" s="1"/>
      <c r="K105" s="1"/>
    </row>
    <row r="106" spans="1:11" ht="23.25" x14ac:dyDescent="0.5">
      <c r="A106" s="37" t="s">
        <v>103</v>
      </c>
      <c r="B106" s="21">
        <v>1000000000</v>
      </c>
      <c r="C106" s="21">
        <v>46599830.510000005</v>
      </c>
      <c r="D106" s="21">
        <v>46599830.510000005</v>
      </c>
      <c r="E106" s="9" t="s">
        <v>9</v>
      </c>
      <c r="F106" s="21">
        <v>953400169.49000001</v>
      </c>
      <c r="G106" s="12"/>
      <c r="H106" s="1"/>
      <c r="I106" s="1"/>
      <c r="J106" s="1"/>
      <c r="K106" s="1"/>
    </row>
    <row r="107" spans="1:11" ht="23.25" x14ac:dyDescent="0.5">
      <c r="A107" s="35" t="s">
        <v>104</v>
      </c>
      <c r="B107" s="38"/>
      <c r="C107" s="38"/>
      <c r="D107" s="38"/>
      <c r="E107" s="39"/>
      <c r="F107" s="38"/>
      <c r="G107" s="12"/>
      <c r="H107" s="1"/>
      <c r="I107" s="1"/>
      <c r="J107" s="1"/>
      <c r="K107" s="1"/>
    </row>
    <row r="108" spans="1:11" ht="23.25" x14ac:dyDescent="0.5">
      <c r="A108" s="36" t="s">
        <v>105</v>
      </c>
      <c r="B108" s="14"/>
      <c r="C108" s="14"/>
      <c r="D108" s="14"/>
      <c r="E108" s="15"/>
      <c r="F108" s="14"/>
      <c r="G108" s="12"/>
      <c r="H108" s="1"/>
      <c r="I108" s="1"/>
      <c r="J108" s="1"/>
      <c r="K108" s="1"/>
    </row>
    <row r="109" spans="1:11" ht="23.25" x14ac:dyDescent="0.5">
      <c r="A109" s="36" t="s">
        <v>106</v>
      </c>
      <c r="B109" s="14">
        <v>55000000</v>
      </c>
      <c r="C109" s="14">
        <v>0</v>
      </c>
      <c r="D109" s="14">
        <v>0</v>
      </c>
      <c r="E109" s="15" t="s">
        <v>9</v>
      </c>
      <c r="F109" s="14">
        <v>55000000</v>
      </c>
      <c r="G109" s="12"/>
      <c r="H109" s="1"/>
      <c r="I109" s="1"/>
      <c r="J109" s="1"/>
      <c r="K109" s="1"/>
    </row>
    <row r="110" spans="1:11" ht="23.25" x14ac:dyDescent="0.5">
      <c r="A110" s="36" t="s">
        <v>107</v>
      </c>
      <c r="B110" s="14">
        <v>5000000</v>
      </c>
      <c r="C110" s="14">
        <v>0</v>
      </c>
      <c r="D110" s="14">
        <v>0</v>
      </c>
      <c r="E110" s="15" t="s">
        <v>9</v>
      </c>
      <c r="F110" s="14">
        <v>5000000</v>
      </c>
      <c r="G110" s="12"/>
      <c r="H110" s="1"/>
      <c r="I110" s="1"/>
      <c r="J110" s="1"/>
      <c r="K110" s="1"/>
    </row>
    <row r="111" spans="1:11" ht="23.25" x14ac:dyDescent="0.5">
      <c r="A111" s="36" t="s">
        <v>108</v>
      </c>
      <c r="B111" s="14"/>
      <c r="C111" s="14">
        <v>0</v>
      </c>
      <c r="D111" s="14">
        <v>0</v>
      </c>
      <c r="E111" s="15" t="s">
        <v>9</v>
      </c>
      <c r="F111" s="14">
        <v>0</v>
      </c>
      <c r="G111" s="12"/>
      <c r="H111" s="1"/>
      <c r="I111" s="1"/>
      <c r="J111" s="1"/>
      <c r="K111" s="1"/>
    </row>
    <row r="112" spans="1:11" ht="23.25" x14ac:dyDescent="0.5">
      <c r="A112" s="35" t="s">
        <v>109</v>
      </c>
      <c r="B112" s="10"/>
      <c r="C112" s="10"/>
      <c r="D112" s="10"/>
      <c r="E112" s="11"/>
      <c r="F112" s="10"/>
      <c r="G112" s="12"/>
      <c r="H112" s="1"/>
      <c r="I112" s="41"/>
      <c r="J112" s="1"/>
      <c r="K112" s="1"/>
    </row>
    <row r="113" spans="1:7" ht="23.25" x14ac:dyDescent="0.5">
      <c r="A113" s="40" t="s">
        <v>110</v>
      </c>
      <c r="B113" s="19">
        <v>60000000</v>
      </c>
      <c r="C113" s="14">
        <v>0</v>
      </c>
      <c r="D113" s="19">
        <v>0</v>
      </c>
      <c r="E113" s="32" t="s">
        <v>9</v>
      </c>
      <c r="F113" s="19">
        <v>60000000</v>
      </c>
      <c r="G113" s="12"/>
    </row>
    <row r="114" spans="1:7" ht="23.25" x14ac:dyDescent="0.5">
      <c r="A114" s="35" t="s">
        <v>111</v>
      </c>
      <c r="B114" s="10"/>
      <c r="C114" s="10"/>
      <c r="D114" s="10"/>
      <c r="E114" s="11"/>
      <c r="F114" s="10"/>
      <c r="G114" s="12"/>
    </row>
    <row r="115" spans="1:7" ht="23.25" x14ac:dyDescent="0.5">
      <c r="A115" s="36" t="s">
        <v>112</v>
      </c>
      <c r="B115" s="14">
        <v>350000000</v>
      </c>
      <c r="C115" s="14">
        <v>66899483.479999997</v>
      </c>
      <c r="D115" s="14">
        <v>66899483.479999997</v>
      </c>
      <c r="E115" s="15" t="s">
        <v>9</v>
      </c>
      <c r="F115" s="14">
        <v>283100516.51999998</v>
      </c>
      <c r="G115" s="12"/>
    </row>
    <row r="116" spans="1:7" ht="23.25" x14ac:dyDescent="0.5">
      <c r="A116" s="36" t="s">
        <v>113</v>
      </c>
      <c r="B116" s="14">
        <v>50000000</v>
      </c>
      <c r="C116" s="14">
        <v>0</v>
      </c>
      <c r="D116" s="14">
        <v>0</v>
      </c>
      <c r="E116" s="15" t="s">
        <v>9</v>
      </c>
      <c r="F116" s="14">
        <v>50000000</v>
      </c>
      <c r="G116" s="12"/>
    </row>
    <row r="117" spans="1:7" ht="23.25" x14ac:dyDescent="0.5">
      <c r="A117" s="36" t="s">
        <v>114</v>
      </c>
      <c r="B117" s="14">
        <v>1520000000</v>
      </c>
      <c r="C117" s="14">
        <v>11794808.300000001</v>
      </c>
      <c r="D117" s="14">
        <v>11794808.300000001</v>
      </c>
      <c r="E117" s="15" t="s">
        <v>9</v>
      </c>
      <c r="F117" s="14">
        <v>1508205191.7</v>
      </c>
      <c r="G117" s="12"/>
    </row>
    <row r="118" spans="1:7" ht="23.25" x14ac:dyDescent="0.5">
      <c r="A118" s="37" t="s">
        <v>115</v>
      </c>
      <c r="B118" s="21">
        <v>1920000000</v>
      </c>
      <c r="C118" s="21">
        <v>78694291.780000001</v>
      </c>
      <c r="D118" s="21">
        <v>78694291.780000001</v>
      </c>
      <c r="E118" s="9" t="s">
        <v>9</v>
      </c>
      <c r="F118" s="21">
        <v>1841305708.22</v>
      </c>
      <c r="G118" s="12"/>
    </row>
    <row r="119" spans="1:7" ht="23.25" x14ac:dyDescent="0.5">
      <c r="A119" s="37" t="s">
        <v>116</v>
      </c>
      <c r="B119" s="21">
        <v>78500000000</v>
      </c>
      <c r="C119" s="21">
        <v>3946068061.3900003</v>
      </c>
      <c r="D119" s="21">
        <v>3946068061.3900003</v>
      </c>
      <c r="E119" s="9" t="s">
        <v>9</v>
      </c>
      <c r="F119" s="21">
        <v>74553931938.610001</v>
      </c>
      <c r="G119" s="12"/>
    </row>
    <row r="120" spans="1:7" ht="23.25" x14ac:dyDescent="0.5">
      <c r="A120" s="35" t="s">
        <v>117</v>
      </c>
      <c r="B120" s="10"/>
      <c r="C120" s="10"/>
      <c r="D120" s="10"/>
      <c r="E120" s="11"/>
      <c r="F120" s="10"/>
      <c r="G120" s="12"/>
    </row>
    <row r="121" spans="1:7" ht="23.25" x14ac:dyDescent="0.5">
      <c r="A121" s="40" t="s">
        <v>118</v>
      </c>
      <c r="B121" s="19"/>
      <c r="C121" s="19">
        <v>0</v>
      </c>
      <c r="D121" s="19">
        <v>0</v>
      </c>
      <c r="E121" s="15" t="s">
        <v>9</v>
      </c>
      <c r="F121" s="14">
        <v>0</v>
      </c>
      <c r="G121" s="12"/>
    </row>
    <row r="122" spans="1:7" ht="23.25" x14ac:dyDescent="0.5">
      <c r="A122" s="37" t="s">
        <v>119</v>
      </c>
      <c r="B122" s="21">
        <v>0</v>
      </c>
      <c r="C122" s="21">
        <v>0</v>
      </c>
      <c r="D122" s="21">
        <v>0</v>
      </c>
      <c r="E122" s="9" t="s">
        <v>9</v>
      </c>
      <c r="F122" s="21">
        <v>0</v>
      </c>
      <c r="G122" s="12"/>
    </row>
    <row r="123" spans="1:7" ht="23.25" x14ac:dyDescent="0.5">
      <c r="A123" s="37" t="s">
        <v>120</v>
      </c>
      <c r="B123" s="21">
        <v>78500000000</v>
      </c>
      <c r="C123" s="21">
        <v>3946068061.3900003</v>
      </c>
      <c r="D123" s="21">
        <v>3946068061.3900003</v>
      </c>
      <c r="E123" s="9" t="s">
        <v>9</v>
      </c>
      <c r="F123" s="21">
        <v>74553931938.610001</v>
      </c>
      <c r="G123" s="12"/>
    </row>
    <row r="124" spans="1:7" ht="23.25" x14ac:dyDescent="0.5">
      <c r="A124" s="5"/>
      <c r="B124" s="5"/>
      <c r="C124" s="5"/>
      <c r="D124" s="2"/>
      <c r="E124" s="5"/>
      <c r="F124" s="5"/>
      <c r="G124" s="1"/>
    </row>
    <row r="125" spans="1:7" ht="23.25" x14ac:dyDescent="0.5">
      <c r="A125" s="47" t="s">
        <v>121</v>
      </c>
      <c r="B125" s="41"/>
      <c r="C125" s="12"/>
      <c r="D125" s="1"/>
      <c r="E125" s="43"/>
      <c r="F125" s="44"/>
      <c r="G125" s="1"/>
    </row>
  </sheetData>
  <mergeCells count="9">
    <mergeCell ref="H2:K2"/>
    <mergeCell ref="H3:K3"/>
    <mergeCell ref="A46:F46"/>
    <mergeCell ref="A95:F95"/>
    <mergeCell ref="A45:F45"/>
    <mergeCell ref="A94:F94"/>
    <mergeCell ref="A1:F1"/>
    <mergeCell ref="A2:F2"/>
    <mergeCell ref="A3:F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112" workbookViewId="0">
      <selection activeCell="A122" sqref="A122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4.5" bestFit="1" customWidth="1"/>
    <col min="10" max="10" width="10.75" bestFit="1" customWidth="1"/>
    <col min="11" max="11" width="13" bestFit="1" customWidth="1"/>
  </cols>
  <sheetData>
    <row r="1" spans="1:11" ht="23.25" x14ac:dyDescent="0.45">
      <c r="A1" s="304" t="s">
        <v>0</v>
      </c>
      <c r="B1" s="304"/>
      <c r="C1" s="304"/>
      <c r="D1" s="304"/>
      <c r="E1" s="304"/>
      <c r="F1" s="304"/>
      <c r="G1" s="305"/>
      <c r="H1" s="305"/>
      <c r="I1" s="305"/>
      <c r="J1" s="305"/>
      <c r="K1" s="305"/>
    </row>
    <row r="2" spans="1:11" ht="23.25" x14ac:dyDescent="0.45">
      <c r="A2" s="306">
        <f>[3]ประจำเดือนรวมเช็คไม่ต้องคีย์!A2</f>
        <v>43282</v>
      </c>
      <c r="B2" s="304"/>
      <c r="C2" s="304"/>
      <c r="D2" s="304"/>
      <c r="E2" s="304"/>
      <c r="F2" s="304"/>
      <c r="G2" s="305"/>
      <c r="H2" s="304" t="s">
        <v>1</v>
      </c>
      <c r="I2" s="304"/>
      <c r="J2" s="304"/>
      <c r="K2" s="304"/>
    </row>
    <row r="3" spans="1:11" ht="23.25" x14ac:dyDescent="0.45">
      <c r="A3" s="304"/>
      <c r="B3" s="304"/>
      <c r="C3" s="304"/>
      <c r="D3" s="304"/>
      <c r="E3" s="304"/>
      <c r="F3" s="304"/>
      <c r="G3" s="305"/>
      <c r="H3" s="306">
        <f>A2</f>
        <v>43282</v>
      </c>
      <c r="I3" s="304"/>
      <c r="J3" s="304"/>
      <c r="K3" s="304"/>
    </row>
    <row r="4" spans="1:11" ht="23.25" x14ac:dyDescent="0.5">
      <c r="A4" s="307" t="s">
        <v>2</v>
      </c>
      <c r="B4" s="307" t="s">
        <v>3</v>
      </c>
      <c r="C4" s="307" t="s">
        <v>4</v>
      </c>
      <c r="D4" s="307" t="s">
        <v>5</v>
      </c>
      <c r="E4" s="307" t="s">
        <v>6</v>
      </c>
      <c r="F4" s="307" t="s">
        <v>7</v>
      </c>
      <c r="G4" s="305"/>
      <c r="H4" s="308"/>
      <c r="I4" s="308"/>
      <c r="J4" s="309"/>
      <c r="K4" s="309"/>
    </row>
    <row r="5" spans="1:11" ht="23.25" x14ac:dyDescent="0.5">
      <c r="A5" s="310"/>
      <c r="B5" s="310" t="s">
        <v>8</v>
      </c>
      <c r="C5" s="310"/>
      <c r="D5" s="310"/>
      <c r="E5" s="310" t="s">
        <v>9</v>
      </c>
      <c r="F5" s="310" t="s">
        <v>10</v>
      </c>
      <c r="G5" s="305"/>
      <c r="H5" s="266" t="s">
        <v>11</v>
      </c>
      <c r="I5" s="266" t="s">
        <v>12</v>
      </c>
      <c r="J5" s="301" t="s">
        <v>4</v>
      </c>
      <c r="K5" s="266" t="s">
        <v>5</v>
      </c>
    </row>
    <row r="6" spans="1:11" ht="23.25" x14ac:dyDescent="0.5">
      <c r="A6" s="268" t="s">
        <v>13</v>
      </c>
      <c r="B6" s="268"/>
      <c r="C6" s="268"/>
      <c r="D6" s="268"/>
      <c r="E6" s="269"/>
      <c r="F6" s="268"/>
      <c r="G6" s="270"/>
      <c r="H6" s="307">
        <v>1</v>
      </c>
      <c r="I6" s="268" t="s">
        <v>14</v>
      </c>
      <c r="J6" s="271">
        <f>+[3]ประจำเดือนรวมเช็คไม่ต้องคีย์!BM89</f>
        <v>24610268.799999997</v>
      </c>
      <c r="K6" s="271">
        <f>+[3]ประจำเดือนรวมเช็คไม่ต้องคีย์!BM91</f>
        <v>1869237021.3000002</v>
      </c>
    </row>
    <row r="7" spans="1:11" ht="23.25" x14ac:dyDescent="0.5">
      <c r="A7" s="272" t="s">
        <v>15</v>
      </c>
      <c r="B7" s="272"/>
      <c r="C7" s="272"/>
      <c r="D7" s="272"/>
      <c r="E7" s="273"/>
      <c r="F7" s="272"/>
      <c r="G7" s="270"/>
      <c r="H7" s="311">
        <v>2</v>
      </c>
      <c r="I7" s="272" t="s">
        <v>16</v>
      </c>
      <c r="J7" s="275">
        <f>[3]ประจำเดือนรวมเช็คไม่ต้องคีย์!BN89</f>
        <v>497035</v>
      </c>
      <c r="K7" s="275">
        <f>+[3]ประจำเดือนรวมเช็คไม่ต้องคีย์!BN91</f>
        <v>27023901.340000004</v>
      </c>
    </row>
    <row r="8" spans="1:11" ht="23.25" x14ac:dyDescent="0.5">
      <c r="A8" s="272" t="s">
        <v>17</v>
      </c>
      <c r="B8" s="272"/>
      <c r="C8" s="272"/>
      <c r="D8" s="272"/>
      <c r="E8" s="273"/>
      <c r="F8" s="272"/>
      <c r="G8" s="270"/>
      <c r="H8" s="311">
        <v>3</v>
      </c>
      <c r="I8" s="272" t="s">
        <v>18</v>
      </c>
      <c r="J8" s="275">
        <f>[3]ประจำเดือนรวมเช็คไม่ต้องคีย์!BO89</f>
        <v>1085953</v>
      </c>
      <c r="K8" s="275">
        <f>+[3]ประจำเดือนรวมเช็คไม่ต้องคีย์!BO91</f>
        <v>17952373.75</v>
      </c>
    </row>
    <row r="9" spans="1:11" ht="23.25" x14ac:dyDescent="0.5">
      <c r="A9" s="272" t="s">
        <v>19</v>
      </c>
      <c r="B9" s="272">
        <v>158000000</v>
      </c>
      <c r="C9" s="272">
        <f>[3]ประจำเดือนรวมเช็คไม่ต้องคีย์!B89</f>
        <v>4373993.37</v>
      </c>
      <c r="D9" s="272">
        <f>[3]ประจำเดือนรวมเช็คไม่ต้องคีย์!B91</f>
        <v>127612836.32000002</v>
      </c>
      <c r="E9" s="273" t="str">
        <f t="shared" ref="E9:E14" si="0">IF(D9&gt;B9,"+","-")</f>
        <v>-</v>
      </c>
      <c r="F9" s="272">
        <f t="shared" ref="F9:F14" si="1">ABS(D9-B9)</f>
        <v>30387163.679999977</v>
      </c>
      <c r="G9" s="270"/>
      <c r="H9" s="311">
        <v>4</v>
      </c>
      <c r="I9" s="272" t="s">
        <v>20</v>
      </c>
      <c r="J9" s="275">
        <f>[3]ประจำเดือนรวมเช็คไม่ต้องคีย์!BP89</f>
        <v>2379734.6</v>
      </c>
      <c r="K9" s="275">
        <f>+[3]ประจำเดือนรวมเช็คไม่ต้องคีย์!BP91</f>
        <v>40640094.310000002</v>
      </c>
    </row>
    <row r="10" spans="1:11" ht="23.25" x14ac:dyDescent="0.5">
      <c r="A10" s="272" t="s">
        <v>21</v>
      </c>
      <c r="B10" s="272">
        <v>14500000000</v>
      </c>
      <c r="C10" s="272">
        <f>[3]ประจำเดือนรวมเช็คไม่ต้องคีย์!C89</f>
        <v>1149190338.1800001</v>
      </c>
      <c r="D10" s="272">
        <f>[3]ประจำเดือนรวมเช็คไม่ต้องคีย์!C91</f>
        <v>12324274875.359999</v>
      </c>
      <c r="E10" s="273" t="str">
        <f t="shared" si="0"/>
        <v>-</v>
      </c>
      <c r="F10" s="272">
        <f t="shared" si="1"/>
        <v>2175725124.6400013</v>
      </c>
      <c r="G10" s="270"/>
      <c r="H10" s="311"/>
      <c r="I10" s="272"/>
      <c r="J10" s="275"/>
      <c r="K10" s="275"/>
    </row>
    <row r="11" spans="1:11" ht="23.25" x14ac:dyDescent="0.5">
      <c r="A11" s="272" t="s">
        <v>22</v>
      </c>
      <c r="B11" s="272">
        <v>1060000000</v>
      </c>
      <c r="C11" s="272">
        <f>[3]ประจำเดือนรวมเช็คไม่ต้องคีย์!D89</f>
        <v>43878777.829999998</v>
      </c>
      <c r="D11" s="272">
        <f>[3]ประจำเดือนรวมเช็คไม่ต้องคีย์!D91</f>
        <v>853032522.10000002</v>
      </c>
      <c r="E11" s="273" t="str">
        <f t="shared" si="0"/>
        <v>-</v>
      </c>
      <c r="F11" s="272">
        <f t="shared" si="1"/>
        <v>206967477.89999998</v>
      </c>
      <c r="G11" s="270"/>
      <c r="H11" s="311"/>
      <c r="I11" s="272"/>
      <c r="J11" s="275"/>
      <c r="K11" s="275"/>
    </row>
    <row r="12" spans="1:11" ht="23.25" x14ac:dyDescent="0.5">
      <c r="A12" s="272" t="s">
        <v>23</v>
      </c>
      <c r="B12" s="272">
        <v>500000</v>
      </c>
      <c r="C12" s="272">
        <f>[3]ประจำเดือนรวมเช็คไม่ต้องคีย์!E89</f>
        <v>75620</v>
      </c>
      <c r="D12" s="272">
        <f>[3]ประจำเดือนรวมเช็คไม่ต้องคีย์!E91</f>
        <v>679462</v>
      </c>
      <c r="E12" s="273" t="str">
        <f t="shared" si="0"/>
        <v>+</v>
      </c>
      <c r="F12" s="272">
        <f t="shared" si="1"/>
        <v>179462</v>
      </c>
      <c r="G12" s="270"/>
      <c r="H12" s="311"/>
      <c r="I12" s="272"/>
      <c r="J12" s="275"/>
      <c r="K12" s="275"/>
    </row>
    <row r="13" spans="1:11" ht="23.25" x14ac:dyDescent="0.5">
      <c r="A13" s="277" t="s">
        <v>24</v>
      </c>
      <c r="B13" s="277">
        <v>300000000</v>
      </c>
      <c r="C13" s="272">
        <f>[3]ประจำเดือนรวมเช็คไม่ต้องคีย์!F89</f>
        <v>18958846.649999999</v>
      </c>
      <c r="D13" s="272">
        <f>[3]ประจำเดือนรวมเช็คไม่ต้องคีย์!F91</f>
        <v>186703385.61000001</v>
      </c>
      <c r="E13" s="273" t="str">
        <f t="shared" si="0"/>
        <v>-</v>
      </c>
      <c r="F13" s="272">
        <f t="shared" si="1"/>
        <v>113296614.38999999</v>
      </c>
      <c r="G13" s="270"/>
      <c r="H13" s="311"/>
      <c r="I13" s="272"/>
      <c r="J13" s="275"/>
      <c r="K13" s="275"/>
    </row>
    <row r="14" spans="1:11" ht="23.25" x14ac:dyDescent="0.5">
      <c r="A14" s="279" t="s">
        <v>25</v>
      </c>
      <c r="B14" s="279">
        <f>SUM(B9:B13)</f>
        <v>16018500000</v>
      </c>
      <c r="C14" s="279">
        <f>SUM(C9:C13)</f>
        <v>1216477576.03</v>
      </c>
      <c r="D14" s="279">
        <f>SUM(D9:D13)</f>
        <v>13492303081.389999</v>
      </c>
      <c r="E14" s="267" t="str">
        <f t="shared" si="0"/>
        <v>-</v>
      </c>
      <c r="F14" s="279">
        <f t="shared" si="1"/>
        <v>2526196918.6100006</v>
      </c>
      <c r="G14" s="270"/>
      <c r="H14" s="311"/>
      <c r="I14" s="272"/>
      <c r="J14" s="275"/>
      <c r="K14" s="275"/>
    </row>
    <row r="15" spans="1:11" ht="23.25" x14ac:dyDescent="0.5">
      <c r="A15" s="268" t="s">
        <v>26</v>
      </c>
      <c r="B15" s="268"/>
      <c r="C15" s="268"/>
      <c r="D15" s="268"/>
      <c r="E15" s="269"/>
      <c r="F15" s="268"/>
      <c r="G15" s="270"/>
      <c r="H15" s="310"/>
      <c r="I15" s="272"/>
      <c r="J15" s="275"/>
      <c r="K15" s="275"/>
    </row>
    <row r="16" spans="1:11" ht="24" thickBot="1" x14ac:dyDescent="0.55000000000000004">
      <c r="A16" s="272" t="s">
        <v>27</v>
      </c>
      <c r="B16" s="280">
        <v>25000000000</v>
      </c>
      <c r="C16" s="272">
        <f>[3]ประจำเดือนรวมเช็คไม่ต้องคีย์!G89</f>
        <v>4690187812.7699995</v>
      </c>
      <c r="D16" s="272">
        <f>[3]ประจำเดือนรวมเช็คไม่ต้องคีย์!G91</f>
        <v>25597235250.680004</v>
      </c>
      <c r="E16" s="273" t="str">
        <f t="shared" ref="E16:E24" si="2">IF(D16&gt;B16,"+","-")</f>
        <v>+</v>
      </c>
      <c r="F16" s="272">
        <f t="shared" ref="F16:F24" si="3">ABS(D16-B16)</f>
        <v>597235250.68000412</v>
      </c>
      <c r="G16" s="270"/>
      <c r="H16" s="281"/>
      <c r="I16" s="282" t="s">
        <v>28</v>
      </c>
      <c r="J16" s="283">
        <f>SUM(J6:J15)</f>
        <v>28572991.399999999</v>
      </c>
      <c r="K16" s="283">
        <f>SUM(K6:K15)</f>
        <v>1954853390.7</v>
      </c>
    </row>
    <row r="17" spans="1:11" ht="24" thickTop="1" x14ac:dyDescent="0.5">
      <c r="A17" s="272" t="s">
        <v>29</v>
      </c>
      <c r="B17" s="280"/>
      <c r="C17" s="272"/>
      <c r="D17" s="272"/>
      <c r="E17" s="273"/>
      <c r="F17" s="272"/>
      <c r="G17" s="270"/>
      <c r="H17" s="305"/>
      <c r="I17" s="305"/>
      <c r="J17" s="305"/>
      <c r="K17" s="305"/>
    </row>
    <row r="18" spans="1:11" ht="23.25" x14ac:dyDescent="0.5">
      <c r="A18" s="272" t="s">
        <v>30</v>
      </c>
      <c r="B18" s="280">
        <v>12000000000</v>
      </c>
      <c r="C18" s="272">
        <f>[3]ประจำเดือนรวมเช็คไม่ต้องคีย์!H89</f>
        <v>1293875794.95</v>
      </c>
      <c r="D18" s="272">
        <f>[3]ประจำเดือนรวมเช็คไม่ต้องคีย์!H91</f>
        <v>12076730241.18</v>
      </c>
      <c r="E18" s="284" t="str">
        <f t="shared" si="2"/>
        <v>+</v>
      </c>
      <c r="F18" s="272">
        <f t="shared" si="3"/>
        <v>76730241.180000305</v>
      </c>
      <c r="G18" s="270"/>
      <c r="H18" s="305"/>
      <c r="I18" s="305"/>
      <c r="J18" s="305"/>
      <c r="K18" s="305"/>
    </row>
    <row r="19" spans="1:11" ht="23.25" x14ac:dyDescent="0.5">
      <c r="A19" s="272" t="s">
        <v>31</v>
      </c>
      <c r="B19" s="280">
        <v>1200000000</v>
      </c>
      <c r="C19" s="272">
        <f>[3]ประจำเดือนรวมเช็คไม่ต้องคีย์!I89</f>
        <v>0</v>
      </c>
      <c r="D19" s="272">
        <f>[3]ประจำเดือนรวมเช็คไม่ต้องคีย์!I91</f>
        <v>0</v>
      </c>
      <c r="E19" s="273" t="str">
        <f t="shared" si="2"/>
        <v>-</v>
      </c>
      <c r="F19" s="272">
        <f t="shared" si="3"/>
        <v>1200000000</v>
      </c>
      <c r="G19" s="270"/>
      <c r="H19" s="312"/>
      <c r="I19" s="312"/>
      <c r="J19" s="305"/>
      <c r="K19" s="270"/>
    </row>
    <row r="20" spans="1:11" ht="23.25" x14ac:dyDescent="0.5">
      <c r="A20" s="272" t="s">
        <v>32</v>
      </c>
      <c r="B20" s="280">
        <v>60000000</v>
      </c>
      <c r="C20" s="272">
        <f>[3]ประจำเดือนรวมเช็คไม่ต้องคีย์!J89</f>
        <v>4235181.5</v>
      </c>
      <c r="D20" s="272">
        <f>[3]ประจำเดือนรวมเช็คไม่ต้องคีย์!J91</f>
        <v>40815844</v>
      </c>
      <c r="E20" s="273" t="str">
        <f t="shared" si="2"/>
        <v>-</v>
      </c>
      <c r="F20" s="272">
        <f t="shared" si="3"/>
        <v>19184156</v>
      </c>
      <c r="G20" s="270"/>
      <c r="H20" s="308"/>
      <c r="I20" s="305"/>
      <c r="J20" s="305"/>
      <c r="K20" s="305"/>
    </row>
    <row r="21" spans="1:11" ht="23.25" x14ac:dyDescent="0.5">
      <c r="A21" s="272" t="s">
        <v>33</v>
      </c>
      <c r="B21" s="280">
        <v>3000000000</v>
      </c>
      <c r="C21" s="272">
        <f>[3]ประจำเดือนรวมเช็คไม่ต้องคีย์!K89</f>
        <v>791226087.24000001</v>
      </c>
      <c r="D21" s="272">
        <f>[3]ประจำเดือนรวมเช็คไม่ต้องคีย์!K91</f>
        <v>3767687932.2699995</v>
      </c>
      <c r="E21" s="273" t="str">
        <f t="shared" si="2"/>
        <v>+</v>
      </c>
      <c r="F21" s="272">
        <f t="shared" si="3"/>
        <v>767687932.2699995</v>
      </c>
      <c r="G21" s="270"/>
      <c r="H21" s="308"/>
      <c r="I21" s="305"/>
      <c r="J21" s="305"/>
      <c r="K21" s="305"/>
    </row>
    <row r="22" spans="1:11" ht="23.25" x14ac:dyDescent="0.5">
      <c r="A22" s="285" t="s">
        <v>34</v>
      </c>
      <c r="B22" s="286">
        <v>12170000000</v>
      </c>
      <c r="C22" s="272">
        <f>[3]ประจำเดือนรวมเช็คไม่ต้องคีย์!L89</f>
        <v>1003834797</v>
      </c>
      <c r="D22" s="287">
        <f>[3]ประจำเดือนรวมเช็คไม่ต้องคีย์!L91</f>
        <v>9768314260</v>
      </c>
      <c r="E22" s="273" t="str">
        <f t="shared" si="2"/>
        <v>-</v>
      </c>
      <c r="F22" s="288">
        <f t="shared" si="3"/>
        <v>2401685740</v>
      </c>
      <c r="G22" s="270"/>
      <c r="H22" s="308"/>
      <c r="I22" s="305"/>
      <c r="J22" s="305"/>
      <c r="K22" s="305"/>
    </row>
    <row r="23" spans="1:11" ht="23.25" x14ac:dyDescent="0.5">
      <c r="A23" s="277" t="s">
        <v>35</v>
      </c>
      <c r="B23" s="280">
        <v>3570000000</v>
      </c>
      <c r="C23" s="272">
        <f>[3]ประจำเดือนรวมเช็คไม่ต้องคีย์!M89</f>
        <v>270288185</v>
      </c>
      <c r="D23" s="272">
        <f>[3]ประจำเดือนรวมเช็คไม่ต้องคีย์!M91</f>
        <v>3041637071.3499999</v>
      </c>
      <c r="E23" s="273" t="str">
        <f>IF(D23&gt;B23,"+","-")</f>
        <v>-</v>
      </c>
      <c r="F23" s="272">
        <f>ABS(D23-B23)</f>
        <v>528362928.6500001</v>
      </c>
      <c r="G23" s="270"/>
      <c r="H23" s="305"/>
      <c r="I23" s="305"/>
      <c r="J23" s="305"/>
      <c r="K23" s="305"/>
    </row>
    <row r="24" spans="1:11" ht="23.25" x14ac:dyDescent="0.5">
      <c r="A24" s="279" t="s">
        <v>36</v>
      </c>
      <c r="B24" s="289">
        <f>SUM(B16:B23)</f>
        <v>57000000000</v>
      </c>
      <c r="C24" s="289">
        <f>SUM(C16:C23)</f>
        <v>8053647858.4599991</v>
      </c>
      <c r="D24" s="289">
        <f>SUM(D16:D23)</f>
        <v>54292420599.479996</v>
      </c>
      <c r="E24" s="267" t="str">
        <f t="shared" si="2"/>
        <v>-</v>
      </c>
      <c r="F24" s="279">
        <f t="shared" si="3"/>
        <v>2707579400.5200043</v>
      </c>
      <c r="G24" s="270"/>
      <c r="H24" s="312"/>
      <c r="I24" s="312"/>
      <c r="J24" s="312"/>
      <c r="K24" s="312"/>
    </row>
    <row r="25" spans="1:11" ht="23.25" x14ac:dyDescent="0.5">
      <c r="A25" s="268"/>
      <c r="B25" s="268"/>
      <c r="C25" s="268"/>
      <c r="D25" s="268"/>
      <c r="E25" s="269"/>
      <c r="F25" s="268"/>
      <c r="G25" s="270"/>
      <c r="H25" s="305"/>
      <c r="I25" s="305"/>
      <c r="J25" s="305"/>
      <c r="K25" s="305"/>
    </row>
    <row r="26" spans="1:11" ht="23.25" x14ac:dyDescent="0.5">
      <c r="A26" s="277" t="s">
        <v>37</v>
      </c>
      <c r="B26" s="277">
        <f>+B14+B24</f>
        <v>73018500000</v>
      </c>
      <c r="C26" s="277">
        <f>+C14+C24</f>
        <v>9270125434.4899998</v>
      </c>
      <c r="D26" s="277">
        <f>+D14+D24</f>
        <v>67784723680.869995</v>
      </c>
      <c r="E26" s="290" t="str">
        <f>IF(D26&gt;B26,"+","-")</f>
        <v>-</v>
      </c>
      <c r="F26" s="277">
        <f>ABS(D26-B26)</f>
        <v>5233776319.1300049</v>
      </c>
      <c r="G26" s="270"/>
      <c r="H26" s="305"/>
      <c r="I26" s="305"/>
      <c r="J26" s="305"/>
      <c r="K26" s="305"/>
    </row>
    <row r="27" spans="1:11" ht="23.25" x14ac:dyDescent="0.5">
      <c r="A27" s="268" t="s">
        <v>38</v>
      </c>
      <c r="B27" s="268"/>
      <c r="C27" s="268"/>
      <c r="D27" s="268"/>
      <c r="E27" s="269"/>
      <c r="F27" s="268"/>
      <c r="G27" s="270"/>
      <c r="H27" s="305"/>
      <c r="I27" s="305"/>
      <c r="J27" s="305"/>
      <c r="K27" s="305"/>
    </row>
    <row r="28" spans="1:11" ht="23.25" x14ac:dyDescent="0.5">
      <c r="A28" s="272" t="s">
        <v>39</v>
      </c>
      <c r="B28" s="272"/>
      <c r="C28" s="272"/>
      <c r="D28" s="272"/>
      <c r="E28" s="273"/>
      <c r="F28" s="272"/>
      <c r="G28" s="270"/>
      <c r="H28" s="305"/>
      <c r="I28" s="305"/>
      <c r="J28" s="305"/>
      <c r="K28" s="305"/>
    </row>
    <row r="29" spans="1:11" ht="23.25" x14ac:dyDescent="0.5">
      <c r="A29" s="272" t="s">
        <v>40</v>
      </c>
      <c r="B29" s="272"/>
      <c r="C29" s="272"/>
      <c r="D29" s="272"/>
      <c r="E29" s="273"/>
      <c r="F29" s="272"/>
      <c r="G29" s="270"/>
      <c r="H29" s="305"/>
      <c r="I29" s="305"/>
      <c r="J29" s="305"/>
      <c r="K29" s="305"/>
    </row>
    <row r="30" spans="1:11" ht="23.25" x14ac:dyDescent="0.5">
      <c r="A30" s="272" t="s">
        <v>41</v>
      </c>
      <c r="B30" s="272">
        <v>1841000000</v>
      </c>
      <c r="C30" s="272">
        <f>[3]ประจำเดือนรวมเช็คไม่ต้องคีย์!O89</f>
        <v>54914030</v>
      </c>
      <c r="D30" s="272">
        <f>[3]ประจำเดือนรวมเช็คไม่ต้องคีย์!O91</f>
        <v>504653608.12</v>
      </c>
      <c r="E30" s="273" t="str">
        <f t="shared" ref="E30:E42" si="4">IF(D30&gt;B30,"+","-")</f>
        <v>-</v>
      </c>
      <c r="F30" s="272">
        <f t="shared" ref="F30:F42" si="5">ABS(D30-B30)</f>
        <v>1336346391.8800001</v>
      </c>
      <c r="G30" s="270"/>
      <c r="H30" s="305"/>
      <c r="I30" s="305"/>
      <c r="J30" s="305"/>
      <c r="K30" s="305"/>
    </row>
    <row r="31" spans="1:11" ht="23.25" x14ac:dyDescent="0.5">
      <c r="A31" s="272" t="s">
        <v>42</v>
      </c>
      <c r="B31" s="272">
        <v>38500000</v>
      </c>
      <c r="C31" s="272">
        <f>[3]ประจำเดือนรวมเช็คไม่ต้องคีย์!P89</f>
        <v>3232380</v>
      </c>
      <c r="D31" s="272">
        <f>[3]ประจำเดือนรวมเช็คไม่ต้องคีย์!P91</f>
        <v>31109620</v>
      </c>
      <c r="E31" s="273" t="str">
        <f t="shared" si="4"/>
        <v>-</v>
      </c>
      <c r="F31" s="272">
        <f t="shared" si="5"/>
        <v>7390380</v>
      </c>
      <c r="G31" s="270"/>
      <c r="H31" s="305"/>
      <c r="I31" s="305"/>
      <c r="J31" s="305"/>
      <c r="K31" s="305"/>
    </row>
    <row r="32" spans="1:11" ht="23.25" x14ac:dyDescent="0.5">
      <c r="A32" s="272" t="s">
        <v>43</v>
      </c>
      <c r="B32" s="272"/>
      <c r="C32" s="278"/>
      <c r="D32" s="278"/>
      <c r="E32" s="284"/>
      <c r="F32" s="278"/>
      <c r="G32" s="270"/>
      <c r="H32" s="312"/>
      <c r="I32" s="312"/>
      <c r="J32" s="312"/>
      <c r="K32" s="312"/>
    </row>
    <row r="33" spans="1:11" ht="23.25" x14ac:dyDescent="0.5">
      <c r="A33" s="272" t="s">
        <v>44</v>
      </c>
      <c r="B33" s="272">
        <v>64000000</v>
      </c>
      <c r="C33" s="272">
        <f>[3]ประจำเดือนรวมเช็คไม่ต้องคีย์!Q89</f>
        <v>7873494.5</v>
      </c>
      <c r="D33" s="272">
        <f>[3]ประจำเดือนรวมเช็คไม่ต้องคีย์!Q91</f>
        <v>48109892.200000003</v>
      </c>
      <c r="E33" s="273" t="str">
        <f t="shared" si="4"/>
        <v>-</v>
      </c>
      <c r="F33" s="272">
        <f t="shared" si="5"/>
        <v>15890107.799999997</v>
      </c>
      <c r="G33" s="270"/>
      <c r="H33" s="305"/>
      <c r="I33" s="305"/>
      <c r="J33" s="305"/>
      <c r="K33" s="305"/>
    </row>
    <row r="34" spans="1:11" ht="23.25" x14ac:dyDescent="0.5">
      <c r="A34" s="272" t="s">
        <v>45</v>
      </c>
      <c r="B34" s="272">
        <v>52000000</v>
      </c>
      <c r="C34" s="272">
        <f>[3]ประจำเดือนรวมเช็คไม่ต้องคีย์!R89</f>
        <v>6739354.7799999993</v>
      </c>
      <c r="D34" s="272">
        <f>[3]ประจำเดือนรวมเช็คไม่ต้องคีย์!R91</f>
        <v>45241526.130000003</v>
      </c>
      <c r="E34" s="273" t="str">
        <f t="shared" si="4"/>
        <v>-</v>
      </c>
      <c r="F34" s="272">
        <f t="shared" si="5"/>
        <v>6758473.8699999973</v>
      </c>
      <c r="G34" s="270"/>
      <c r="H34" s="305"/>
      <c r="I34" s="305"/>
      <c r="J34" s="305"/>
      <c r="K34" s="305"/>
    </row>
    <row r="35" spans="1:11" ht="23.25" x14ac:dyDescent="0.5">
      <c r="A35" s="272" t="s">
        <v>46</v>
      </c>
      <c r="B35" s="272">
        <v>380000</v>
      </c>
      <c r="C35" s="272">
        <f>[3]ประจำเดือนรวมเช็คไม่ต้องคีย์!S89</f>
        <v>26940</v>
      </c>
      <c r="D35" s="272">
        <f>[3]ประจำเดือนรวมเช็คไม่ต้องคีย์!S91</f>
        <v>241560</v>
      </c>
      <c r="E35" s="273" t="str">
        <f t="shared" si="4"/>
        <v>-</v>
      </c>
      <c r="F35" s="272">
        <f t="shared" si="5"/>
        <v>138440</v>
      </c>
      <c r="G35" s="270"/>
      <c r="H35" s="305"/>
      <c r="I35" s="305"/>
      <c r="J35" s="305"/>
      <c r="K35" s="305"/>
    </row>
    <row r="36" spans="1:11" ht="23.25" x14ac:dyDescent="0.5">
      <c r="A36" s="272" t="s">
        <v>47</v>
      </c>
      <c r="B36" s="272"/>
      <c r="C36" s="272">
        <f>[3]ประจำเดือนรวมเช็คไม่ต้องคีย์!T89</f>
        <v>0</v>
      </c>
      <c r="D36" s="272">
        <f>[3]ประจำเดือนรวมเช็คไม่ต้องคีย์!T91</f>
        <v>0</v>
      </c>
      <c r="E36" s="273" t="str">
        <f t="shared" si="4"/>
        <v>-</v>
      </c>
      <c r="F36" s="272">
        <f t="shared" si="5"/>
        <v>0</v>
      </c>
      <c r="G36" s="270"/>
      <c r="H36" s="305"/>
      <c r="I36" s="305"/>
      <c r="J36" s="305"/>
      <c r="K36" s="305"/>
    </row>
    <row r="37" spans="1:11" ht="23.25" x14ac:dyDescent="0.5">
      <c r="A37" s="272" t="s">
        <v>48</v>
      </c>
      <c r="B37" s="272"/>
      <c r="C37" s="272">
        <f>[3]ประจำเดือนรวมเช็คไม่ต้องคีย์!U89</f>
        <v>0</v>
      </c>
      <c r="D37" s="272">
        <f>[3]ประจำเดือนรวมเช็คไม่ต้องคีย์!U91</f>
        <v>0</v>
      </c>
      <c r="E37" s="273" t="str">
        <f t="shared" si="4"/>
        <v>-</v>
      </c>
      <c r="F37" s="272">
        <f t="shared" si="5"/>
        <v>0</v>
      </c>
      <c r="G37" s="270"/>
      <c r="H37" s="305"/>
      <c r="I37" s="305"/>
      <c r="J37" s="305"/>
      <c r="K37" s="305"/>
    </row>
    <row r="38" spans="1:11" ht="23.25" x14ac:dyDescent="0.5">
      <c r="A38" s="272" t="s">
        <v>49</v>
      </c>
      <c r="B38" s="272"/>
      <c r="C38" s="272"/>
      <c r="D38" s="272"/>
      <c r="E38" s="273"/>
      <c r="F38" s="272"/>
      <c r="G38" s="270"/>
      <c r="H38" s="305"/>
      <c r="I38" s="305"/>
      <c r="J38" s="305"/>
      <c r="K38" s="305"/>
    </row>
    <row r="39" spans="1:11" ht="23.25" x14ac:dyDescent="0.5">
      <c r="A39" s="272" t="s">
        <v>50</v>
      </c>
      <c r="B39" s="272">
        <v>20000</v>
      </c>
      <c r="C39" s="272">
        <f>[3]ประจำเดือนรวมเช็คไม่ต้องคีย์!V89</f>
        <v>0</v>
      </c>
      <c r="D39" s="272">
        <f>[3]ประจำเดือนรวมเช็คไม่ต้องคีย์!V91</f>
        <v>2000</v>
      </c>
      <c r="E39" s="273" t="str">
        <f t="shared" si="4"/>
        <v>-</v>
      </c>
      <c r="F39" s="272">
        <f t="shared" si="5"/>
        <v>18000</v>
      </c>
      <c r="G39" s="270"/>
      <c r="H39" s="305"/>
      <c r="I39" s="305"/>
      <c r="J39" s="305"/>
      <c r="K39" s="305"/>
    </row>
    <row r="40" spans="1:11" ht="23.25" x14ac:dyDescent="0.5">
      <c r="A40" s="272" t="s">
        <v>51</v>
      </c>
      <c r="B40" s="278"/>
      <c r="C40" s="278"/>
      <c r="D40" s="278"/>
      <c r="E40" s="284"/>
      <c r="F40" s="278"/>
      <c r="G40" s="270"/>
      <c r="H40" s="312"/>
      <c r="I40" s="312"/>
      <c r="J40" s="312"/>
      <c r="K40" s="312"/>
    </row>
    <row r="41" spans="1:11" ht="23.25" x14ac:dyDescent="0.5">
      <c r="A41" s="272" t="s">
        <v>52</v>
      </c>
      <c r="B41" s="272">
        <v>53000000</v>
      </c>
      <c r="C41" s="272">
        <f>[3]ประจำเดือนรวมเช็คไม่ต้องคีย์!W89</f>
        <v>6036660</v>
      </c>
      <c r="D41" s="272">
        <f>[3]ประจำเดือนรวมเช็คไม่ต้องคีย์!W91</f>
        <v>64740980</v>
      </c>
      <c r="E41" s="273" t="str">
        <f t="shared" si="4"/>
        <v>+</v>
      </c>
      <c r="F41" s="272">
        <f t="shared" si="5"/>
        <v>11740980</v>
      </c>
      <c r="G41" s="270"/>
      <c r="H41" s="305"/>
      <c r="I41" s="305"/>
      <c r="J41" s="305"/>
      <c r="K41" s="305"/>
    </row>
    <row r="42" spans="1:11" ht="23.25" x14ac:dyDescent="0.5">
      <c r="A42" s="272" t="s">
        <v>53</v>
      </c>
      <c r="B42" s="313">
        <v>1000000</v>
      </c>
      <c r="C42" s="272">
        <f>+[3]ประจำเดือนรวมเช็คไม่ต้องคีย์!X89</f>
        <v>75135</v>
      </c>
      <c r="D42" s="272">
        <f>[3]ประจำเดือนรวมเช็คไม่ต้องคีย์!X91</f>
        <v>716116</v>
      </c>
      <c r="E42" s="273" t="str">
        <f t="shared" si="4"/>
        <v>-</v>
      </c>
      <c r="F42" s="272">
        <f t="shared" si="5"/>
        <v>283884</v>
      </c>
      <c r="G42" s="270"/>
      <c r="H42" s="305"/>
      <c r="I42" s="305"/>
      <c r="J42" s="305"/>
      <c r="K42" s="305"/>
    </row>
    <row r="43" spans="1:11" ht="23.25" x14ac:dyDescent="0.5">
      <c r="A43" s="272" t="s">
        <v>54</v>
      </c>
      <c r="B43" s="313">
        <v>8000000</v>
      </c>
      <c r="C43" s="272">
        <f>+[3]ประจำเดือนรวมเช็คไม่ต้องคีย์!Y89</f>
        <v>736500</v>
      </c>
      <c r="D43" s="272">
        <f>[3]ประจำเดือนรวมเช็คไม่ต้องคีย์!Y91</f>
        <v>8378775</v>
      </c>
      <c r="E43" s="273" t="str">
        <f>IF(D43&gt;B43,"+","-")</f>
        <v>+</v>
      </c>
      <c r="F43" s="272">
        <f>ABS(D43-B43)</f>
        <v>378775</v>
      </c>
      <c r="G43" s="270"/>
      <c r="H43" s="305"/>
      <c r="I43" s="305"/>
      <c r="J43" s="305"/>
      <c r="K43" s="305"/>
    </row>
    <row r="44" spans="1:11" ht="23.25" x14ac:dyDescent="0.5">
      <c r="A44" s="287"/>
      <c r="B44" s="313"/>
      <c r="C44" s="287"/>
      <c r="D44" s="287"/>
      <c r="E44" s="292"/>
      <c r="F44" s="287"/>
      <c r="G44" s="270"/>
      <c r="H44" s="305"/>
      <c r="I44" s="305"/>
      <c r="J44" s="305"/>
      <c r="K44" s="305"/>
    </row>
    <row r="45" spans="1:11" ht="23.25" x14ac:dyDescent="0.45">
      <c r="A45" s="304" t="s">
        <v>55</v>
      </c>
      <c r="B45" s="304"/>
      <c r="C45" s="304"/>
      <c r="D45" s="304"/>
      <c r="E45" s="304"/>
      <c r="F45" s="304"/>
      <c r="G45" s="270"/>
      <c r="H45" s="305"/>
      <c r="I45" s="305"/>
      <c r="J45" s="305"/>
      <c r="K45" s="305"/>
    </row>
    <row r="46" spans="1:11" ht="23.25" x14ac:dyDescent="0.45">
      <c r="A46" s="304"/>
      <c r="B46" s="304"/>
      <c r="C46" s="304"/>
      <c r="D46" s="304"/>
      <c r="E46" s="304"/>
      <c r="F46" s="304"/>
      <c r="G46" s="270"/>
      <c r="H46" s="305"/>
      <c r="I46" s="305"/>
      <c r="J46" s="305"/>
      <c r="K46" s="305"/>
    </row>
    <row r="47" spans="1:11" ht="23.25" x14ac:dyDescent="0.5">
      <c r="A47" s="307" t="s">
        <v>2</v>
      </c>
      <c r="B47" s="307" t="s">
        <v>3</v>
      </c>
      <c r="C47" s="307" t="s">
        <v>4</v>
      </c>
      <c r="D47" s="307" t="s">
        <v>5</v>
      </c>
      <c r="E47" s="307" t="s">
        <v>6</v>
      </c>
      <c r="F47" s="307" t="s">
        <v>7</v>
      </c>
      <c r="G47" s="270"/>
      <c r="H47" s="305"/>
      <c r="I47" s="305"/>
      <c r="J47" s="305"/>
      <c r="K47" s="305"/>
    </row>
    <row r="48" spans="1:11" ht="23.25" x14ac:dyDescent="0.5">
      <c r="A48" s="310"/>
      <c r="B48" s="310" t="str">
        <f>+B5</f>
        <v>ปี 2561</v>
      </c>
      <c r="C48" s="310"/>
      <c r="D48" s="310"/>
      <c r="E48" s="310" t="s">
        <v>9</v>
      </c>
      <c r="F48" s="310" t="s">
        <v>56</v>
      </c>
      <c r="G48" s="270"/>
      <c r="H48" s="312"/>
      <c r="I48" s="312"/>
      <c r="J48" s="312"/>
      <c r="K48" s="312"/>
    </row>
    <row r="49" spans="1:11" ht="23.25" x14ac:dyDescent="0.5">
      <c r="A49" s="268"/>
      <c r="B49" s="268"/>
      <c r="C49" s="268"/>
      <c r="D49" s="268"/>
      <c r="E49" s="269"/>
      <c r="F49" s="268"/>
      <c r="G49" s="270"/>
      <c r="H49" s="305"/>
      <c r="I49" s="305"/>
      <c r="J49" s="305"/>
      <c r="K49" s="305"/>
    </row>
    <row r="50" spans="1:11" ht="23.25" x14ac:dyDescent="0.5">
      <c r="A50" s="272" t="s">
        <v>57</v>
      </c>
      <c r="B50" s="272">
        <v>3000000</v>
      </c>
      <c r="C50" s="272">
        <f>+[3]ประจำเดือนรวมเช็คไม่ต้องคีย์!Z89</f>
        <v>3000</v>
      </c>
      <c r="D50" s="272">
        <f>+[3]ประจำเดือนรวมเช็คไม่ต้องคีย์!Z91</f>
        <v>195000</v>
      </c>
      <c r="E50" s="273"/>
      <c r="F50" s="272">
        <f>ABS(D50-B50)</f>
        <v>2805000</v>
      </c>
      <c r="G50" s="270"/>
      <c r="H50" s="305"/>
      <c r="I50" s="305"/>
      <c r="J50" s="305"/>
      <c r="K50" s="305"/>
    </row>
    <row r="51" spans="1:11" ht="23.25" x14ac:dyDescent="0.5">
      <c r="A51" s="272" t="s">
        <v>58</v>
      </c>
      <c r="B51" s="272">
        <v>500000</v>
      </c>
      <c r="C51" s="272">
        <f>+[3]ประจำเดือนรวมเช็คไม่ต้องคีย์!AA89</f>
        <v>750</v>
      </c>
      <c r="D51" s="272">
        <f>+[3]ประจำเดือนรวมเช็คไม่ต้องคีย์!AA91</f>
        <v>52675</v>
      </c>
      <c r="E51" s="273"/>
      <c r="F51" s="272">
        <f>ABS(D51-B51)</f>
        <v>447325</v>
      </c>
      <c r="G51" s="270"/>
      <c r="H51" s="305"/>
      <c r="I51" s="305"/>
      <c r="J51" s="305"/>
      <c r="K51" s="305"/>
    </row>
    <row r="52" spans="1:11" ht="23.25" x14ac:dyDescent="0.5">
      <c r="A52" s="272" t="s">
        <v>59</v>
      </c>
      <c r="B52" s="272"/>
      <c r="C52" s="272"/>
      <c r="D52" s="272"/>
      <c r="E52" s="273"/>
      <c r="F52" s="272"/>
      <c r="G52" s="270"/>
      <c r="H52" s="305"/>
      <c r="I52" s="305"/>
      <c r="J52" s="305"/>
      <c r="K52" s="305"/>
    </row>
    <row r="53" spans="1:11" ht="23.25" x14ac:dyDescent="0.5">
      <c r="A53" s="272" t="s">
        <v>60</v>
      </c>
      <c r="B53" s="278"/>
      <c r="C53" s="278"/>
      <c r="D53" s="278"/>
      <c r="E53" s="284"/>
      <c r="F53" s="278"/>
      <c r="G53" s="270"/>
      <c r="H53" s="305"/>
      <c r="I53" s="305"/>
      <c r="J53" s="305"/>
      <c r="K53" s="305"/>
    </row>
    <row r="54" spans="1:11" ht="23.25" x14ac:dyDescent="0.5">
      <c r="A54" s="272" t="s">
        <v>61</v>
      </c>
      <c r="B54" s="272">
        <v>113000000</v>
      </c>
      <c r="C54" s="272">
        <f>[3]ประจำเดือนรวมเช็คไม่ต้องคีย์!AB89</f>
        <v>7873982</v>
      </c>
      <c r="D54" s="272">
        <f>[3]ประจำเดือนรวมเช็คไม่ต้องคีย์!AB91</f>
        <v>97566826</v>
      </c>
      <c r="E54" s="273" t="str">
        <f>IF(D54&gt;B54,"+","-")</f>
        <v>-</v>
      </c>
      <c r="F54" s="272">
        <f>ABS(D54-B54)</f>
        <v>15433174</v>
      </c>
      <c r="G54" s="270"/>
      <c r="H54" s="305"/>
      <c r="I54" s="305"/>
      <c r="J54" s="305"/>
      <c r="K54" s="305"/>
    </row>
    <row r="55" spans="1:11" ht="23.25" x14ac:dyDescent="0.5">
      <c r="A55" s="272" t="s">
        <v>62</v>
      </c>
      <c r="B55" s="272"/>
      <c r="C55" s="272"/>
      <c r="D55" s="272"/>
      <c r="E55" s="273"/>
      <c r="F55" s="272"/>
      <c r="G55" s="270"/>
      <c r="H55" s="305"/>
      <c r="I55" s="305"/>
      <c r="J55" s="305"/>
      <c r="K55" s="305"/>
    </row>
    <row r="56" spans="1:11" ht="23.25" x14ac:dyDescent="0.5">
      <c r="A56" s="272" t="s">
        <v>63</v>
      </c>
      <c r="B56" s="272">
        <v>15000000</v>
      </c>
      <c r="C56" s="272">
        <f>[3]ประจำเดือนรวมเช็คไม่ต้องคีย์!AC89</f>
        <v>1103675</v>
      </c>
      <c r="D56" s="272">
        <f>[3]ประจำเดือนรวมเช็คไม่ต้องคีย์!AC91</f>
        <v>11856172</v>
      </c>
      <c r="E56" s="273" t="str">
        <f t="shared" ref="E56:E65" si="6">IF(D56&gt;B56,"+","-")</f>
        <v>-</v>
      </c>
      <c r="F56" s="272">
        <f t="shared" ref="F56:F65" si="7">ABS(D56-B56)</f>
        <v>3143828</v>
      </c>
      <c r="G56" s="270"/>
      <c r="H56" s="305"/>
      <c r="I56" s="305"/>
      <c r="J56" s="305"/>
      <c r="K56" s="305"/>
    </row>
    <row r="57" spans="1:11" ht="23.25" x14ac:dyDescent="0.5">
      <c r="A57" s="272" t="s">
        <v>64</v>
      </c>
      <c r="B57" s="272">
        <v>5000000</v>
      </c>
      <c r="C57" s="272">
        <f>[3]ประจำเดือนรวมเช็คไม่ต้องคีย์!AD89</f>
        <v>32243</v>
      </c>
      <c r="D57" s="272">
        <f>[3]ประจำเดือนรวมเช็คไม่ต้องคีย์!AD91</f>
        <v>1820280</v>
      </c>
      <c r="E57" s="273" t="str">
        <f t="shared" si="6"/>
        <v>-</v>
      </c>
      <c r="F57" s="272">
        <f t="shared" si="7"/>
        <v>3179720</v>
      </c>
      <c r="G57" s="270"/>
      <c r="H57" s="312"/>
      <c r="I57" s="312"/>
      <c r="J57" s="312"/>
      <c r="K57" s="312"/>
    </row>
    <row r="58" spans="1:11" ht="23.25" x14ac:dyDescent="0.5">
      <c r="A58" s="272" t="s">
        <v>65</v>
      </c>
      <c r="B58" s="300"/>
      <c r="C58" s="272">
        <f>[3]ประจำเดือนรวมเช็คไม่ต้องคีย์!AE89</f>
        <v>0</v>
      </c>
      <c r="D58" s="272">
        <v>0</v>
      </c>
      <c r="E58" s="273" t="str">
        <f t="shared" si="6"/>
        <v>-</v>
      </c>
      <c r="F58" s="272">
        <f t="shared" si="7"/>
        <v>0</v>
      </c>
      <c r="G58" s="270"/>
      <c r="H58" s="305"/>
      <c r="I58" s="305"/>
      <c r="J58" s="305"/>
      <c r="K58" s="305"/>
    </row>
    <row r="59" spans="1:11" ht="23.25" x14ac:dyDescent="0.5">
      <c r="A59" s="272" t="s">
        <v>66</v>
      </c>
      <c r="B59" s="272">
        <v>200000</v>
      </c>
      <c r="C59" s="272">
        <f>[3]ประจำเดือนรวมเช็คไม่ต้องคีย์!AF89</f>
        <v>13435</v>
      </c>
      <c r="D59" s="272">
        <f>[3]ประจำเดือนรวมเช็คไม่ต้องคีย์!AF91</f>
        <v>174215</v>
      </c>
      <c r="E59" s="273" t="str">
        <f t="shared" si="6"/>
        <v>-</v>
      </c>
      <c r="F59" s="272">
        <f t="shared" si="7"/>
        <v>25785</v>
      </c>
      <c r="G59" s="270"/>
      <c r="H59" s="305"/>
      <c r="I59" s="305"/>
      <c r="J59" s="305"/>
      <c r="K59" s="305"/>
    </row>
    <row r="60" spans="1:11" ht="23.25" x14ac:dyDescent="0.5">
      <c r="A60" s="272" t="s">
        <v>67</v>
      </c>
      <c r="B60" s="300"/>
      <c r="C60" s="272">
        <f>[3]ประจำเดือนรวมเช็คไม่ต้องคีย์!AG89</f>
        <v>0</v>
      </c>
      <c r="D60" s="272">
        <f>[3]ประจำเดือนรวมเช็คไม่ต้องคีย์!AG91</f>
        <v>0</v>
      </c>
      <c r="E60" s="273" t="str">
        <f t="shared" si="6"/>
        <v>-</v>
      </c>
      <c r="F60" s="272">
        <f t="shared" si="7"/>
        <v>0</v>
      </c>
      <c r="G60" s="270"/>
      <c r="H60" s="305"/>
      <c r="I60" s="305"/>
      <c r="J60" s="305"/>
      <c r="K60" s="305"/>
    </row>
    <row r="61" spans="1:11" ht="23.25" x14ac:dyDescent="0.5">
      <c r="A61" s="272" t="s">
        <v>68</v>
      </c>
      <c r="B61" s="272">
        <v>800000</v>
      </c>
      <c r="C61" s="272">
        <f>[3]ประจำเดือนรวมเช็คไม่ต้องคีย์!AH89</f>
        <v>44000</v>
      </c>
      <c r="D61" s="272">
        <f>[3]ประจำเดือนรวมเช็คไม่ต้องคีย์!AH91</f>
        <v>816000</v>
      </c>
      <c r="E61" s="273" t="str">
        <f t="shared" si="6"/>
        <v>+</v>
      </c>
      <c r="F61" s="272">
        <f t="shared" si="7"/>
        <v>16000</v>
      </c>
      <c r="G61" s="270"/>
      <c r="H61" s="305"/>
      <c r="I61" s="305"/>
      <c r="J61" s="305"/>
      <c r="K61" s="305"/>
    </row>
    <row r="62" spans="1:11" ht="23.25" x14ac:dyDescent="0.5">
      <c r="A62" s="272" t="s">
        <v>69</v>
      </c>
      <c r="B62" s="272">
        <v>300000</v>
      </c>
      <c r="C62" s="272">
        <f>[3]ประจำเดือนรวมเช็คไม่ต้องคีย์!AI89</f>
        <v>7500</v>
      </c>
      <c r="D62" s="272">
        <f>[3]ประจำเดือนรวมเช็คไม่ต้องคีย์!AI91</f>
        <v>264000</v>
      </c>
      <c r="E62" s="273" t="str">
        <f t="shared" si="6"/>
        <v>-</v>
      </c>
      <c r="F62" s="272">
        <f t="shared" si="7"/>
        <v>36000</v>
      </c>
      <c r="G62" s="270"/>
      <c r="H62" s="305"/>
      <c r="I62" s="305"/>
      <c r="J62" s="305"/>
      <c r="K62" s="305"/>
    </row>
    <row r="63" spans="1:11" ht="23.25" x14ac:dyDescent="0.5">
      <c r="A63" s="272" t="s">
        <v>70</v>
      </c>
      <c r="B63" s="272">
        <v>500000</v>
      </c>
      <c r="C63" s="272">
        <f>+[3]ประจำเดือนรวมเช็คไม่ต้องคีย์!AJ89</f>
        <v>45340</v>
      </c>
      <c r="D63" s="272">
        <f>[3]ประจำเดือนรวมเช็คไม่ต้องคีย์!AJ91</f>
        <v>366100</v>
      </c>
      <c r="E63" s="273" t="str">
        <f t="shared" si="6"/>
        <v>-</v>
      </c>
      <c r="F63" s="272">
        <f t="shared" si="7"/>
        <v>133900</v>
      </c>
      <c r="G63" s="270"/>
      <c r="H63" s="305"/>
      <c r="I63" s="305"/>
      <c r="J63" s="305"/>
      <c r="K63" s="305"/>
    </row>
    <row r="64" spans="1:11" ht="23.25" x14ac:dyDescent="0.5">
      <c r="A64" s="272" t="s">
        <v>71</v>
      </c>
      <c r="B64" s="272"/>
      <c r="C64" s="272"/>
      <c r="D64" s="272"/>
      <c r="E64" s="273"/>
      <c r="F64" s="272"/>
      <c r="G64" s="270"/>
      <c r="H64" s="305"/>
      <c r="I64" s="305"/>
      <c r="J64" s="305"/>
      <c r="K64" s="305"/>
    </row>
    <row r="65" spans="1:11" ht="23.25" x14ac:dyDescent="0.5">
      <c r="A65" s="272" t="s">
        <v>72</v>
      </c>
      <c r="B65" s="272">
        <v>7200000</v>
      </c>
      <c r="C65" s="272">
        <f>+[3]ประจำเดือนรวมเช็คไม่ต้องคีย์!AK89</f>
        <v>552366</v>
      </c>
      <c r="D65" s="272">
        <f>[3]ประจำเดือนรวมเช็คไม่ต้องคีย์!AK91</f>
        <v>6164870</v>
      </c>
      <c r="E65" s="273" t="str">
        <f t="shared" si="6"/>
        <v>-</v>
      </c>
      <c r="F65" s="272">
        <f t="shared" si="7"/>
        <v>1035130</v>
      </c>
      <c r="G65" s="270"/>
      <c r="H65" s="305"/>
      <c r="I65" s="305"/>
      <c r="J65" s="305"/>
      <c r="K65" s="305"/>
    </row>
    <row r="66" spans="1:11" ht="23.25" x14ac:dyDescent="0.5">
      <c r="A66" s="272" t="s">
        <v>73</v>
      </c>
      <c r="B66" s="272"/>
      <c r="C66" s="272"/>
      <c r="D66" s="272"/>
      <c r="E66" s="273"/>
      <c r="F66" s="272"/>
      <c r="G66" s="270"/>
      <c r="H66" s="305"/>
      <c r="I66" s="305"/>
      <c r="J66" s="305"/>
      <c r="K66" s="305"/>
    </row>
    <row r="67" spans="1:11" ht="23.25" x14ac:dyDescent="0.5">
      <c r="A67" s="272" t="s">
        <v>74</v>
      </c>
      <c r="B67" s="272">
        <v>200000000</v>
      </c>
      <c r="C67" s="272">
        <f>[3]ประจำเดือนรวมเช็คไม่ต้องคีย์!AL89</f>
        <v>23653064.5</v>
      </c>
      <c r="D67" s="272">
        <f>[3]ประจำเดือนรวมเช็คไม่ต้องคีย์!AL91</f>
        <v>195833094.89999998</v>
      </c>
      <c r="E67" s="273" t="str">
        <f>IF(D67&gt;B67,"+","-")</f>
        <v>-</v>
      </c>
      <c r="F67" s="272">
        <f>ABS(D67-B67)</f>
        <v>4166905.1000000238</v>
      </c>
      <c r="G67" s="270"/>
      <c r="H67" s="305"/>
      <c r="I67" s="305"/>
      <c r="J67" s="305"/>
      <c r="K67" s="305"/>
    </row>
    <row r="68" spans="1:11" ht="23.25" x14ac:dyDescent="0.5">
      <c r="A68" s="272" t="s">
        <v>75</v>
      </c>
      <c r="B68" s="272"/>
      <c r="C68" s="272"/>
      <c r="D68" s="272"/>
      <c r="E68" s="273"/>
      <c r="F68" s="272"/>
      <c r="G68" s="270"/>
      <c r="H68" s="312"/>
      <c r="I68" s="312"/>
      <c r="J68" s="312"/>
      <c r="K68" s="312"/>
    </row>
    <row r="69" spans="1:11" ht="23.25" x14ac:dyDescent="0.5">
      <c r="A69" s="272" t="s">
        <v>76</v>
      </c>
      <c r="B69" s="272"/>
      <c r="C69" s="272">
        <f>[3]ประจำเดือนรวมเช็คไม่ต้องคีย์!AM89</f>
        <v>0</v>
      </c>
      <c r="D69" s="272">
        <f>[3]ประจำเดือนรวมเช็คไม่ต้องคีย์!AM91</f>
        <v>0</v>
      </c>
      <c r="E69" s="273" t="str">
        <f t="shared" ref="E69:E84" si="8">IF(D69&gt;B69,"+","-")</f>
        <v>-</v>
      </c>
      <c r="F69" s="272">
        <f t="shared" ref="F69:F84" si="9">ABS(D69-B69)</f>
        <v>0</v>
      </c>
      <c r="G69" s="270"/>
      <c r="H69" s="305"/>
      <c r="I69" s="305"/>
      <c r="J69" s="305"/>
      <c r="K69" s="305"/>
    </row>
    <row r="70" spans="1:11" ht="23.25" x14ac:dyDescent="0.5">
      <c r="A70" s="272" t="s">
        <v>77</v>
      </c>
      <c r="B70" s="272">
        <v>10000000</v>
      </c>
      <c r="C70" s="272">
        <f>[3]ประจำเดือนรวมเช็คไม่ต้องคีย์!AN89</f>
        <v>986698</v>
      </c>
      <c r="D70" s="272">
        <f>[3]ประจำเดือนรวมเช็คไม่ต้องคีย์!AN91</f>
        <v>8978446.25</v>
      </c>
      <c r="E70" s="273" t="str">
        <f t="shared" si="8"/>
        <v>-</v>
      </c>
      <c r="F70" s="272">
        <f t="shared" si="9"/>
        <v>1021553.75</v>
      </c>
      <c r="G70" s="270"/>
      <c r="H70" s="305"/>
      <c r="I70" s="305"/>
      <c r="J70" s="305"/>
      <c r="K70" s="305"/>
    </row>
    <row r="71" spans="1:11" ht="23.25" x14ac:dyDescent="0.5">
      <c r="A71" s="272" t="s">
        <v>78</v>
      </c>
      <c r="B71" s="272">
        <v>700000</v>
      </c>
      <c r="C71" s="272">
        <f>[3]ประจำเดือนรวมเช็คไม่ต้องคีย์!AO89</f>
        <v>48377</v>
      </c>
      <c r="D71" s="272">
        <f>[3]ประจำเดือนรวมเช็คไม่ต้องคีย์!AO91</f>
        <v>379032</v>
      </c>
      <c r="E71" s="273" t="str">
        <f t="shared" si="8"/>
        <v>-</v>
      </c>
      <c r="F71" s="272">
        <f t="shared" si="9"/>
        <v>320968</v>
      </c>
      <c r="G71" s="270"/>
      <c r="H71" s="305"/>
      <c r="I71" s="305"/>
      <c r="J71" s="305"/>
      <c r="K71" s="305"/>
    </row>
    <row r="72" spans="1:11" ht="23.25" x14ac:dyDescent="0.5">
      <c r="A72" s="272" t="s">
        <v>79</v>
      </c>
      <c r="B72" s="272">
        <v>1170000</v>
      </c>
      <c r="C72" s="272">
        <f>[3]ประจำเดือนรวมเช็คไม่ต้องคีย์!AP89</f>
        <v>81200</v>
      </c>
      <c r="D72" s="272">
        <f>[3]ประจำเดือนรวมเช็คไม่ต้องคีย์!AP91</f>
        <v>718580</v>
      </c>
      <c r="E72" s="273" t="str">
        <f t="shared" si="8"/>
        <v>-</v>
      </c>
      <c r="F72" s="272">
        <f t="shared" si="9"/>
        <v>451420</v>
      </c>
      <c r="G72" s="270"/>
      <c r="H72" s="305"/>
      <c r="I72" s="305"/>
      <c r="J72" s="305"/>
      <c r="K72" s="305"/>
    </row>
    <row r="73" spans="1:11" ht="23.25" x14ac:dyDescent="0.5">
      <c r="A73" s="272" t="s">
        <v>80</v>
      </c>
      <c r="B73" s="272">
        <v>10000000</v>
      </c>
      <c r="C73" s="272">
        <f>[3]ประจำเดือนรวมเช็คไม่ต้องคีย์!AQ89</f>
        <v>387930</v>
      </c>
      <c r="D73" s="272">
        <f>[3]ประจำเดือนรวมเช็คไม่ต้องคีย์!AQ91</f>
        <v>3355356</v>
      </c>
      <c r="E73" s="273" t="str">
        <f t="shared" si="8"/>
        <v>-</v>
      </c>
      <c r="F73" s="272">
        <f t="shared" si="9"/>
        <v>6644644</v>
      </c>
      <c r="G73" s="270"/>
      <c r="H73" s="312"/>
      <c r="I73" s="312"/>
      <c r="J73" s="312"/>
      <c r="K73" s="312"/>
    </row>
    <row r="74" spans="1:11" ht="23.25" x14ac:dyDescent="0.5">
      <c r="A74" s="272" t="s">
        <v>81</v>
      </c>
      <c r="B74" s="272">
        <v>4500000</v>
      </c>
      <c r="C74" s="272">
        <f>[3]ประจำเดือนรวมเช็คไม่ต้องคีย์!AR89</f>
        <v>284800</v>
      </c>
      <c r="D74" s="272">
        <f>[3]ประจำเดือนรวมเช็คไม่ต้องคีย์!AR91</f>
        <v>3223510</v>
      </c>
      <c r="E74" s="273" t="str">
        <f t="shared" si="8"/>
        <v>-</v>
      </c>
      <c r="F74" s="272">
        <f t="shared" si="9"/>
        <v>1276490</v>
      </c>
      <c r="G74" s="270"/>
      <c r="H74" s="305"/>
      <c r="I74" s="305"/>
      <c r="J74" s="305"/>
      <c r="K74" s="305"/>
    </row>
    <row r="75" spans="1:11" ht="23.25" x14ac:dyDescent="0.5">
      <c r="A75" s="272" t="s">
        <v>82</v>
      </c>
      <c r="B75" s="272">
        <v>200000</v>
      </c>
      <c r="C75" s="272">
        <f>[3]ประจำเดือนรวมเช็คไม่ต้องคีย์!AS89</f>
        <v>1800</v>
      </c>
      <c r="D75" s="272">
        <f>[3]ประจำเดือนรวมเช็คไม่ต้องคีย์!AS91</f>
        <v>63920</v>
      </c>
      <c r="E75" s="273" t="str">
        <f t="shared" si="8"/>
        <v>-</v>
      </c>
      <c r="F75" s="272">
        <f t="shared" si="9"/>
        <v>136080</v>
      </c>
      <c r="G75" s="270"/>
      <c r="H75" s="305"/>
      <c r="I75" s="305"/>
      <c r="J75" s="305"/>
      <c r="K75" s="305"/>
    </row>
    <row r="76" spans="1:11" ht="23.25" x14ac:dyDescent="0.5">
      <c r="A76" s="272" t="s">
        <v>83</v>
      </c>
      <c r="B76" s="272">
        <v>7000000</v>
      </c>
      <c r="C76" s="272">
        <f>[3]ประจำเดือนรวมเช็คไม่ต้องคีย์!AT89</f>
        <v>737080</v>
      </c>
      <c r="D76" s="272">
        <f>[3]ประจำเดือนรวมเช็คไม่ต้องคีย์!AT91</f>
        <v>4943857</v>
      </c>
      <c r="E76" s="273" t="str">
        <f t="shared" si="8"/>
        <v>-</v>
      </c>
      <c r="F76" s="272">
        <f t="shared" si="9"/>
        <v>2056143</v>
      </c>
      <c r="G76" s="270"/>
      <c r="H76" s="305"/>
      <c r="I76" s="305"/>
      <c r="J76" s="305"/>
      <c r="K76" s="305"/>
    </row>
    <row r="77" spans="1:11" ht="23.25" x14ac:dyDescent="0.5">
      <c r="A77" s="272" t="s">
        <v>84</v>
      </c>
      <c r="B77" s="272">
        <v>14000000</v>
      </c>
      <c r="C77" s="272">
        <f>[3]ประจำเดือนรวมเช็คไม่ต้องคีย์!AU89</f>
        <v>983400</v>
      </c>
      <c r="D77" s="272">
        <f>[3]ประจำเดือนรวมเช็คไม่ต้องคีย์!AU91</f>
        <v>7899535</v>
      </c>
      <c r="E77" s="273" t="str">
        <f t="shared" si="8"/>
        <v>-</v>
      </c>
      <c r="F77" s="272">
        <f t="shared" si="9"/>
        <v>6100465</v>
      </c>
      <c r="G77" s="270"/>
      <c r="H77" s="305"/>
      <c r="I77" s="305"/>
      <c r="J77" s="305"/>
      <c r="K77" s="305"/>
    </row>
    <row r="78" spans="1:11" ht="23.25" x14ac:dyDescent="0.5">
      <c r="A78" s="272" t="s">
        <v>85</v>
      </c>
      <c r="B78" s="272">
        <v>80000</v>
      </c>
      <c r="C78" s="272">
        <f>[3]ประจำเดือนรวมเช็คไม่ต้องคีย์!AV89</f>
        <v>0</v>
      </c>
      <c r="D78" s="272">
        <f>[3]ประจำเดือนรวมเช็คไม่ต้องคีย์!AV91</f>
        <v>2740</v>
      </c>
      <c r="E78" s="273" t="str">
        <f t="shared" si="8"/>
        <v>-</v>
      </c>
      <c r="F78" s="272">
        <f t="shared" si="9"/>
        <v>77260</v>
      </c>
      <c r="G78" s="270"/>
      <c r="H78" s="312"/>
      <c r="I78" s="312"/>
      <c r="J78" s="312"/>
      <c r="K78" s="312"/>
    </row>
    <row r="79" spans="1:11" ht="23.25" x14ac:dyDescent="0.5">
      <c r="A79" s="272" t="s">
        <v>86</v>
      </c>
      <c r="B79" s="272">
        <v>8380000</v>
      </c>
      <c r="C79" s="272">
        <f>[3]ประจำเดือนรวมเช็คไม่ต้องคีย์!AW89</f>
        <v>1612300</v>
      </c>
      <c r="D79" s="272">
        <f>[3]ประจำเดือนรวมเช็คไม่ต้องคีย์!AW91</f>
        <v>27632675</v>
      </c>
      <c r="E79" s="273" t="str">
        <f t="shared" si="8"/>
        <v>+</v>
      </c>
      <c r="F79" s="272">
        <f t="shared" si="9"/>
        <v>19252675</v>
      </c>
      <c r="G79" s="270"/>
      <c r="H79" s="305"/>
      <c r="I79" s="305"/>
      <c r="J79" s="305"/>
      <c r="K79" s="305"/>
    </row>
    <row r="80" spans="1:11" ht="23.25" x14ac:dyDescent="0.5">
      <c r="A80" s="272" t="s">
        <v>87</v>
      </c>
      <c r="B80" s="272"/>
      <c r="C80" s="272">
        <f>[3]ประจำเดือนรวมเช็คไม่ต้องคีย์!AX89</f>
        <v>0</v>
      </c>
      <c r="D80" s="272">
        <f>[3]ประจำเดือนรวมเช็คไม่ต้องคีย์!AX91</f>
        <v>0</v>
      </c>
      <c r="E80" s="273" t="str">
        <f t="shared" si="8"/>
        <v>-</v>
      </c>
      <c r="F80" s="272">
        <f t="shared" si="9"/>
        <v>0</v>
      </c>
      <c r="G80" s="270"/>
      <c r="H80" s="305"/>
      <c r="I80" s="305"/>
      <c r="J80" s="305"/>
      <c r="K80" s="305"/>
    </row>
    <row r="81" spans="1:11" ht="23.25" x14ac:dyDescent="0.5">
      <c r="A81" s="272" t="s">
        <v>88</v>
      </c>
      <c r="B81" s="272">
        <v>30000</v>
      </c>
      <c r="C81" s="272">
        <f>[3]ประจำเดือนรวมเช็คไม่ต้องคีย์!AY89</f>
        <v>2000</v>
      </c>
      <c r="D81" s="272">
        <f>[3]ประจำเดือนรวมเช็คไม่ต้องคีย์!AY91</f>
        <v>51725</v>
      </c>
      <c r="E81" s="273" t="str">
        <f t="shared" si="8"/>
        <v>+</v>
      </c>
      <c r="F81" s="272">
        <f t="shared" si="9"/>
        <v>21725</v>
      </c>
      <c r="G81" s="270"/>
      <c r="H81" s="305"/>
      <c r="I81" s="305"/>
      <c r="J81" s="305"/>
      <c r="K81" s="305"/>
    </row>
    <row r="82" spans="1:11" ht="23.25" x14ac:dyDescent="0.5">
      <c r="A82" s="272" t="s">
        <v>89</v>
      </c>
      <c r="B82" s="272"/>
      <c r="C82" s="272">
        <f>[3]ประจำเดือนรวมเช็คไม่ต้องคีย์!AZ89</f>
        <v>0</v>
      </c>
      <c r="D82" s="272">
        <f>[3]ประจำเดือนรวมเช็คไม่ต้องคีย์!AZ91</f>
        <v>0</v>
      </c>
      <c r="E82" s="273" t="str">
        <f t="shared" si="8"/>
        <v>-</v>
      </c>
      <c r="F82" s="272">
        <f t="shared" si="9"/>
        <v>0</v>
      </c>
      <c r="G82" s="270"/>
      <c r="H82" s="305"/>
      <c r="I82" s="305"/>
      <c r="J82" s="305"/>
      <c r="K82" s="305"/>
    </row>
    <row r="83" spans="1:11" ht="23.25" x14ac:dyDescent="0.5">
      <c r="A83" s="272" t="s">
        <v>90</v>
      </c>
      <c r="B83" s="272">
        <v>42000000</v>
      </c>
      <c r="C83" s="272">
        <f>[3]ประจำเดือนรวมเช็คไม่ต้องคีย์!BA89</f>
        <v>0</v>
      </c>
      <c r="D83" s="272">
        <f>[3]ประจำเดือนรวมเช็คไม่ต้องคีย์!BA91</f>
        <v>0</v>
      </c>
      <c r="E83" s="273" t="str">
        <f>IF(D83&gt;B83,"+","-")</f>
        <v>-</v>
      </c>
      <c r="F83" s="272">
        <f>ABS(D83-B83)</f>
        <v>42000000</v>
      </c>
      <c r="G83" s="270"/>
      <c r="H83" s="305"/>
      <c r="I83" s="305"/>
      <c r="J83" s="305"/>
      <c r="K83" s="305"/>
    </row>
    <row r="84" spans="1:11" ht="23.25" x14ac:dyDescent="0.5">
      <c r="A84" s="272" t="s">
        <v>91</v>
      </c>
      <c r="B84" s="272">
        <v>40000</v>
      </c>
      <c r="C84" s="272">
        <f>+[3]ประจำเดือนรวมเช็คไม่ต้องคีย์!BB89</f>
        <v>11355</v>
      </c>
      <c r="D84" s="272">
        <f>[3]ประจำเดือนรวมเช็คไม่ต้องคีย์!BB91</f>
        <v>72814</v>
      </c>
      <c r="E84" s="273" t="str">
        <f t="shared" si="8"/>
        <v>+</v>
      </c>
      <c r="F84" s="272">
        <f t="shared" si="9"/>
        <v>32814</v>
      </c>
      <c r="G84" s="270"/>
      <c r="H84" s="305"/>
      <c r="I84" s="305"/>
      <c r="J84" s="305"/>
      <c r="K84" s="305"/>
    </row>
    <row r="85" spans="1:11" ht="23.25" x14ac:dyDescent="0.5">
      <c r="A85" s="269" t="s">
        <v>92</v>
      </c>
      <c r="B85" s="268"/>
      <c r="C85" s="268"/>
      <c r="D85" s="268"/>
      <c r="E85" s="269"/>
      <c r="F85" s="268"/>
      <c r="G85" s="270"/>
      <c r="H85" s="305"/>
      <c r="I85" s="305"/>
      <c r="J85" s="305"/>
      <c r="K85" s="305"/>
    </row>
    <row r="86" spans="1:11" ht="23.25" x14ac:dyDescent="0.5">
      <c r="A86" s="290" t="s">
        <v>93</v>
      </c>
      <c r="B86" s="277">
        <f>SUM(B30:B43)+SUM(B49:B84)</f>
        <v>2501500000</v>
      </c>
      <c r="C86" s="277">
        <f>SUM(C30:C43)+SUM(C49:C84)</f>
        <v>118100789.78</v>
      </c>
      <c r="D86" s="277">
        <f>SUM(D30:D43)+SUM(D49:D84)</f>
        <v>1075625500.5999999</v>
      </c>
      <c r="E86" s="290" t="str">
        <f>IF(D86&gt;B86,"+","-")</f>
        <v>-</v>
      </c>
      <c r="F86" s="277">
        <f>ABS(D86-B86)</f>
        <v>1425874499.4000001</v>
      </c>
      <c r="G86" s="270"/>
      <c r="H86" s="305"/>
      <c r="I86" s="305"/>
      <c r="J86" s="305"/>
      <c r="K86" s="305"/>
    </row>
    <row r="87" spans="1:11" ht="23.25" x14ac:dyDescent="0.5">
      <c r="A87" s="292"/>
      <c r="B87" s="287"/>
      <c r="C87" s="287"/>
      <c r="D87" s="287"/>
      <c r="E87" s="292"/>
      <c r="F87" s="287"/>
      <c r="G87" s="270"/>
      <c r="H87" s="305"/>
      <c r="I87" s="305"/>
      <c r="J87" s="305"/>
      <c r="K87" s="305"/>
    </row>
    <row r="88" spans="1:11" ht="23.25" x14ac:dyDescent="0.5">
      <c r="A88" s="292"/>
      <c r="B88" s="287"/>
      <c r="C88" s="287"/>
      <c r="D88" s="287"/>
      <c r="E88" s="292"/>
      <c r="F88" s="287"/>
      <c r="G88" s="270"/>
      <c r="H88" s="305"/>
      <c r="I88" s="305"/>
      <c r="J88" s="305"/>
      <c r="K88" s="305"/>
    </row>
    <row r="89" spans="1:11" ht="23.25" x14ac:dyDescent="0.5">
      <c r="A89" s="292"/>
      <c r="B89" s="287"/>
      <c r="C89" s="287"/>
      <c r="D89" s="287"/>
      <c r="E89" s="292"/>
      <c r="F89" s="287"/>
      <c r="G89" s="270"/>
      <c r="H89" s="305"/>
      <c r="I89" s="305"/>
      <c r="J89" s="305"/>
      <c r="K89" s="305"/>
    </row>
    <row r="90" spans="1:11" ht="23.25" x14ac:dyDescent="0.5">
      <c r="A90" s="292"/>
      <c r="B90" s="287"/>
      <c r="C90" s="287"/>
      <c r="D90" s="287"/>
      <c r="E90" s="292"/>
      <c r="F90" s="287"/>
      <c r="G90" s="270"/>
      <c r="H90" s="305"/>
      <c r="I90" s="305"/>
      <c r="J90" s="305"/>
      <c r="K90" s="305"/>
    </row>
    <row r="91" spans="1:11" ht="23.25" x14ac:dyDescent="0.45">
      <c r="A91" s="304" t="s">
        <v>94</v>
      </c>
      <c r="B91" s="304"/>
      <c r="C91" s="304"/>
      <c r="D91" s="304"/>
      <c r="E91" s="304"/>
      <c r="F91" s="304"/>
      <c r="G91" s="270"/>
      <c r="H91" s="305"/>
      <c r="I91" s="305"/>
      <c r="J91" s="305"/>
      <c r="K91" s="305"/>
    </row>
    <row r="92" spans="1:11" ht="23.25" x14ac:dyDescent="0.45">
      <c r="A92" s="304"/>
      <c r="B92" s="304"/>
      <c r="C92" s="304"/>
      <c r="D92" s="304"/>
      <c r="E92" s="304"/>
      <c r="F92" s="304"/>
      <c r="G92" s="270"/>
      <c r="H92" s="305"/>
      <c r="I92" s="305"/>
      <c r="J92" s="305"/>
      <c r="K92" s="305"/>
    </row>
    <row r="93" spans="1:11" ht="23.25" x14ac:dyDescent="0.5">
      <c r="A93" s="307" t="s">
        <v>2</v>
      </c>
      <c r="B93" s="307" t="s">
        <v>3</v>
      </c>
      <c r="C93" s="307" t="s">
        <v>4</v>
      </c>
      <c r="D93" s="307" t="s">
        <v>5</v>
      </c>
      <c r="E93" s="307" t="s">
        <v>6</v>
      </c>
      <c r="F93" s="307" t="s">
        <v>7</v>
      </c>
      <c r="G93" s="270"/>
      <c r="H93" s="305"/>
      <c r="I93" s="305"/>
      <c r="J93" s="305"/>
      <c r="K93" s="305"/>
    </row>
    <row r="94" spans="1:11" ht="23.25" x14ac:dyDescent="0.5">
      <c r="A94" s="310"/>
      <c r="B94" s="310" t="str">
        <f>+B48</f>
        <v>ปี 2561</v>
      </c>
      <c r="C94" s="310"/>
      <c r="D94" s="310"/>
      <c r="E94" s="310" t="s">
        <v>9</v>
      </c>
      <c r="F94" s="310" t="s">
        <v>56</v>
      </c>
      <c r="G94" s="270"/>
      <c r="H94" s="305"/>
      <c r="I94" s="305"/>
      <c r="J94" s="305"/>
      <c r="K94" s="305"/>
    </row>
    <row r="95" spans="1:11" ht="23.25" x14ac:dyDescent="0.5">
      <c r="A95" s="314" t="s">
        <v>95</v>
      </c>
      <c r="B95" s="268"/>
      <c r="C95" s="268"/>
      <c r="D95" s="268"/>
      <c r="E95" s="269"/>
      <c r="F95" s="268"/>
      <c r="G95" s="270"/>
      <c r="H95" s="305"/>
      <c r="I95" s="305"/>
      <c r="J95" s="305"/>
      <c r="K95" s="305"/>
    </row>
    <row r="96" spans="1:11" ht="23.25" x14ac:dyDescent="0.5">
      <c r="A96" s="315" t="s">
        <v>96</v>
      </c>
      <c r="B96" s="272">
        <v>424000000</v>
      </c>
      <c r="C96" s="272">
        <f>[3]ประจำเดือนรวมเช็คไม่ต้องคีย์!BD89</f>
        <v>5968362.9100000001</v>
      </c>
      <c r="D96" s="272">
        <f>[3]ประจำเดือนรวมเช็คไม่ต้องคีย์!BD91</f>
        <v>117623022.17999996</v>
      </c>
      <c r="E96" s="273" t="str">
        <f t="shared" ref="E96:E103" si="10">IF(D96&gt;B96,"+","-")</f>
        <v>-</v>
      </c>
      <c r="F96" s="272">
        <f t="shared" ref="F96:F103" si="11">ABS(D96-B96)</f>
        <v>306376977.82000005</v>
      </c>
      <c r="G96" s="270"/>
      <c r="H96" s="312"/>
      <c r="I96" s="312"/>
      <c r="J96" s="312"/>
      <c r="K96" s="312"/>
    </row>
    <row r="97" spans="1:11" ht="23.25" x14ac:dyDescent="0.5">
      <c r="A97" s="315" t="s">
        <v>97</v>
      </c>
      <c r="B97" s="272"/>
      <c r="C97" s="272">
        <f>[3]ประจำเดือนรวมเช็คไม่ต้องคีย์!BE89</f>
        <v>792219</v>
      </c>
      <c r="D97" s="272">
        <f>[3]ประจำเดือนรวมเช็คไม่ต้องคีย์!BE91</f>
        <v>792219</v>
      </c>
      <c r="E97" s="273" t="str">
        <f t="shared" si="10"/>
        <v>+</v>
      </c>
      <c r="F97" s="272">
        <f t="shared" si="11"/>
        <v>792219</v>
      </c>
      <c r="G97" s="270"/>
      <c r="H97" s="312"/>
      <c r="I97" s="312"/>
      <c r="J97" s="312"/>
      <c r="K97" s="312"/>
    </row>
    <row r="98" spans="1:11" ht="23.25" x14ac:dyDescent="0.5">
      <c r="A98" s="315" t="s">
        <v>98</v>
      </c>
      <c r="B98" s="272">
        <v>18965000</v>
      </c>
      <c r="C98" s="272">
        <f>[3]ประจำเดือนรวมเช็คไม่ต้องคีย์!BF89</f>
        <v>11318577.5</v>
      </c>
      <c r="D98" s="272">
        <f>[3]ประจำเดือนรวมเช็คไม่ต้องคีย์!BF91</f>
        <v>32567380.5</v>
      </c>
      <c r="E98" s="273" t="str">
        <f t="shared" si="10"/>
        <v>+</v>
      </c>
      <c r="F98" s="272">
        <f t="shared" si="11"/>
        <v>13602380.5</v>
      </c>
      <c r="G98" s="270"/>
      <c r="H98" s="305"/>
      <c r="I98" s="305"/>
      <c r="J98" s="305"/>
      <c r="K98" s="305"/>
    </row>
    <row r="99" spans="1:11" ht="23.25" x14ac:dyDescent="0.5">
      <c r="A99" s="315" t="s">
        <v>99</v>
      </c>
      <c r="B99" s="272"/>
      <c r="C99" s="272">
        <f>[3]ประจำเดือนรวมเช็คไม่ต้องคีย์!BG89</f>
        <v>0</v>
      </c>
      <c r="D99" s="272">
        <f>+[3]ประจำเดือนรวมเช็คไม่ต้องคีย์!BG91</f>
        <v>0</v>
      </c>
      <c r="E99" s="273" t="str">
        <f t="shared" si="10"/>
        <v>-</v>
      </c>
      <c r="F99" s="272">
        <f t="shared" si="11"/>
        <v>0</v>
      </c>
      <c r="G99" s="270"/>
      <c r="H99" s="312"/>
      <c r="I99" s="312"/>
      <c r="J99" s="312"/>
      <c r="K99" s="312"/>
    </row>
    <row r="100" spans="1:11" ht="23.25" x14ac:dyDescent="0.5">
      <c r="A100" s="315" t="s">
        <v>100</v>
      </c>
      <c r="B100" s="272"/>
      <c r="C100" s="272"/>
      <c r="D100" s="272"/>
      <c r="E100" s="273"/>
      <c r="F100" s="272"/>
      <c r="G100" s="270"/>
      <c r="H100" s="305"/>
      <c r="I100" s="305"/>
      <c r="J100" s="305"/>
      <c r="K100" s="305"/>
    </row>
    <row r="101" spans="1:11" ht="23.25" x14ac:dyDescent="0.5">
      <c r="A101" s="315" t="s">
        <v>101</v>
      </c>
      <c r="B101" s="272">
        <v>557000000</v>
      </c>
      <c r="C101" s="272">
        <f>[3]ประจำเดือนรวมเช็คไม่ต้องคีย์!BH89</f>
        <v>85816915.090000004</v>
      </c>
      <c r="D101" s="272">
        <f>[3]ประจำเดือนรวมเช็คไม่ต้องคีย์!BH91</f>
        <v>445846586.99000001</v>
      </c>
      <c r="E101" s="273" t="str">
        <f t="shared" si="10"/>
        <v>-</v>
      </c>
      <c r="F101" s="272">
        <f t="shared" si="11"/>
        <v>111153413.00999999</v>
      </c>
      <c r="G101" s="270"/>
      <c r="H101" s="305"/>
      <c r="I101" s="305"/>
      <c r="J101" s="305"/>
      <c r="K101" s="305"/>
    </row>
    <row r="102" spans="1:11" ht="23.25" x14ac:dyDescent="0.5">
      <c r="A102" s="315" t="s">
        <v>102</v>
      </c>
      <c r="B102" s="272">
        <v>35000</v>
      </c>
      <c r="C102" s="272">
        <f>[3]ประจำเดือนรวมเช็คไม่ต้องคีย์!BI89</f>
        <v>0</v>
      </c>
      <c r="D102" s="272">
        <f>[3]ประจำเดือนรวมเช็คไม่ต้องคีย์!BI91</f>
        <v>0</v>
      </c>
      <c r="E102" s="273" t="str">
        <f t="shared" si="10"/>
        <v>-</v>
      </c>
      <c r="F102" s="272">
        <f t="shared" si="11"/>
        <v>35000</v>
      </c>
      <c r="G102" s="270"/>
      <c r="H102" s="305"/>
      <c r="I102" s="305"/>
      <c r="J102" s="305"/>
      <c r="K102" s="305"/>
    </row>
    <row r="103" spans="1:11" ht="23.25" x14ac:dyDescent="0.5">
      <c r="A103" s="316" t="s">
        <v>103</v>
      </c>
      <c r="B103" s="279">
        <f>SUM(B96:B102)</f>
        <v>1000000000</v>
      </c>
      <c r="C103" s="279">
        <f>SUM(C96:C102)</f>
        <v>103896074.5</v>
      </c>
      <c r="D103" s="279">
        <f>SUM(D96:D102)</f>
        <v>596829208.66999996</v>
      </c>
      <c r="E103" s="267" t="str">
        <f t="shared" si="10"/>
        <v>-</v>
      </c>
      <c r="F103" s="279">
        <f t="shared" si="11"/>
        <v>403170791.33000004</v>
      </c>
      <c r="G103" s="270"/>
      <c r="H103" s="305"/>
      <c r="I103" s="305"/>
      <c r="J103" s="305"/>
      <c r="K103" s="305"/>
    </row>
    <row r="104" spans="1:11" ht="23.25" x14ac:dyDescent="0.5">
      <c r="A104" s="314" t="s">
        <v>104</v>
      </c>
      <c r="B104" s="296"/>
      <c r="C104" s="296"/>
      <c r="D104" s="296"/>
      <c r="E104" s="297"/>
      <c r="F104" s="296"/>
      <c r="G104" s="270"/>
      <c r="H104" s="305"/>
      <c r="I104" s="305"/>
      <c r="J104" s="305"/>
      <c r="K104" s="305"/>
    </row>
    <row r="105" spans="1:11" ht="23.25" x14ac:dyDescent="0.5">
      <c r="A105" s="315" t="s">
        <v>105</v>
      </c>
      <c r="B105" s="272"/>
      <c r="C105" s="272"/>
      <c r="D105" s="272"/>
      <c r="E105" s="273"/>
      <c r="F105" s="272"/>
      <c r="G105" s="270"/>
      <c r="H105" s="305"/>
      <c r="I105" s="305"/>
      <c r="J105" s="305"/>
      <c r="K105" s="305"/>
    </row>
    <row r="106" spans="1:11" ht="23.25" x14ac:dyDescent="0.5">
      <c r="A106" s="315" t="s">
        <v>106</v>
      </c>
      <c r="B106" s="272">
        <v>55000000</v>
      </c>
      <c r="C106" s="272">
        <f>[3]ประจำเดือนรวมเช็คไม่ต้องคีย์!BW89</f>
        <v>0</v>
      </c>
      <c r="D106" s="272">
        <f>[3]ประจำเดือนรวมเช็คไม่ต้องคีย์!BW91</f>
        <v>0</v>
      </c>
      <c r="E106" s="273" t="str">
        <f>IF(D106&gt;B106,"+","-")</f>
        <v>-</v>
      </c>
      <c r="F106" s="272">
        <f>ABS(D106-B106)</f>
        <v>55000000</v>
      </c>
      <c r="G106" s="270"/>
      <c r="H106" s="305"/>
      <c r="I106" s="305"/>
      <c r="J106" s="305"/>
      <c r="K106" s="305"/>
    </row>
    <row r="107" spans="1:11" ht="23.25" x14ac:dyDescent="0.5">
      <c r="A107" s="315" t="s">
        <v>107</v>
      </c>
      <c r="B107" s="272">
        <v>5000000</v>
      </c>
      <c r="C107" s="272">
        <f>[3]ประจำเดือนรวมเช็คไม่ต้องคีย์!BX89</f>
        <v>0</v>
      </c>
      <c r="D107" s="272">
        <f>[3]ประจำเดือนรวมเช็คไม่ต้องคีย์!BX91</f>
        <v>0</v>
      </c>
      <c r="E107" s="273" t="str">
        <f>IF(D107&gt;B107,"+","-")</f>
        <v>-</v>
      </c>
      <c r="F107" s="272">
        <f>ABS(D107-B107)</f>
        <v>5000000</v>
      </c>
      <c r="G107" s="270"/>
      <c r="H107" s="305"/>
      <c r="I107" s="305"/>
      <c r="J107" s="305"/>
      <c r="K107" s="305"/>
    </row>
    <row r="108" spans="1:11" ht="23.25" x14ac:dyDescent="0.5">
      <c r="A108" s="315" t="s">
        <v>108</v>
      </c>
      <c r="B108" s="272"/>
      <c r="C108" s="272">
        <f>[3]ประจำเดือนรวมเช็คไม่ต้องคีย์!BY89</f>
        <v>0</v>
      </c>
      <c r="D108" s="272">
        <f>[3]ประจำเดือนรวมเช็คไม่ต้องคีย์!BY91</f>
        <v>0</v>
      </c>
      <c r="E108" s="273" t="str">
        <f>IF(D108&gt;B108,"+","-")</f>
        <v>-</v>
      </c>
      <c r="F108" s="272">
        <f>ABS(D108-B108)</f>
        <v>0</v>
      </c>
      <c r="G108" s="270"/>
      <c r="H108" s="305"/>
      <c r="I108" s="305"/>
      <c r="J108" s="305"/>
      <c r="K108" s="305"/>
    </row>
    <row r="109" spans="1:11" ht="23.25" x14ac:dyDescent="0.5">
      <c r="A109" s="314" t="s">
        <v>109</v>
      </c>
      <c r="B109" s="268"/>
      <c r="C109" s="268"/>
      <c r="D109" s="268"/>
      <c r="E109" s="269"/>
      <c r="F109" s="268"/>
      <c r="G109" s="270"/>
      <c r="H109" s="305"/>
      <c r="I109" s="317"/>
      <c r="J109" s="305"/>
      <c r="K109" s="305"/>
    </row>
    <row r="110" spans="1:11" ht="23.25" x14ac:dyDescent="0.5">
      <c r="A110" s="318" t="s">
        <v>110</v>
      </c>
      <c r="B110" s="277">
        <f>SUM(B106:B108)</f>
        <v>60000000</v>
      </c>
      <c r="C110" s="272">
        <f>SUM(C106:C107)</f>
        <v>0</v>
      </c>
      <c r="D110" s="277">
        <f>SUM(D106:D107)</f>
        <v>0</v>
      </c>
      <c r="E110" s="290" t="str">
        <f>IF(D110&gt;B110,"+","-")</f>
        <v>-</v>
      </c>
      <c r="F110" s="277">
        <f>SUM(F106:F108)</f>
        <v>60000000</v>
      </c>
      <c r="G110" s="270"/>
      <c r="H110" s="305"/>
      <c r="I110" s="305"/>
      <c r="J110" s="305"/>
      <c r="K110" s="305"/>
    </row>
    <row r="111" spans="1:11" ht="23.25" x14ac:dyDescent="0.5">
      <c r="A111" s="314" t="s">
        <v>111</v>
      </c>
      <c r="B111" s="268"/>
      <c r="C111" s="268"/>
      <c r="D111" s="268"/>
      <c r="E111" s="269"/>
      <c r="F111" s="268"/>
      <c r="G111" s="270"/>
      <c r="H111" s="305"/>
      <c r="I111" s="305"/>
      <c r="J111" s="305"/>
      <c r="K111" s="305"/>
    </row>
    <row r="112" spans="1:11" ht="23.25" x14ac:dyDescent="0.5">
      <c r="A112" s="315" t="s">
        <v>112</v>
      </c>
      <c r="B112" s="272">
        <v>350000000</v>
      </c>
      <c r="C112" s="272">
        <f>[3]ประจำเดือนรวมเช็คไม่ต้องคีย์!BK89</f>
        <v>-11751583.280000001</v>
      </c>
      <c r="D112" s="272">
        <f>[3]ประจำเดือนรวมเช็คไม่ต้องคีย์!BK91</f>
        <v>461840725.11000001</v>
      </c>
      <c r="E112" s="273" t="str">
        <f>IF(D112&gt;B112,"+","-")</f>
        <v>+</v>
      </c>
      <c r="F112" s="272">
        <f>ABS(D112-B112)</f>
        <v>111840725.11000001</v>
      </c>
      <c r="G112" s="270"/>
      <c r="H112" s="305"/>
      <c r="I112" s="305"/>
      <c r="J112" s="305"/>
      <c r="K112" s="305"/>
    </row>
    <row r="113" spans="1:11" ht="23.25" x14ac:dyDescent="0.5">
      <c r="A113" s="315" t="s">
        <v>113</v>
      </c>
      <c r="B113" s="272">
        <v>50000000</v>
      </c>
      <c r="C113" s="272">
        <f>[3]ประจำเดือนรวมเช็คไม่ต้องคีย์!BL89</f>
        <v>497818</v>
      </c>
      <c r="D113" s="272">
        <f>[3]ประจำเดือนรวมเช็คไม่ต้องคีย์!BL91</f>
        <v>960672</v>
      </c>
      <c r="E113" s="273" t="str">
        <f>IF(D113&gt;B113,"+","-")</f>
        <v>-</v>
      </c>
      <c r="F113" s="272">
        <f>ABS(D113-B113)</f>
        <v>49039328</v>
      </c>
      <c r="G113" s="270"/>
      <c r="H113" s="305"/>
      <c r="I113" s="305"/>
      <c r="J113" s="305"/>
      <c r="K113" s="305"/>
    </row>
    <row r="114" spans="1:11" ht="23.25" x14ac:dyDescent="0.5">
      <c r="A114" s="315" t="s">
        <v>114</v>
      </c>
      <c r="B114" s="272">
        <v>1520000000</v>
      </c>
      <c r="C114" s="272">
        <f>SUM([3]ประจำเดือนรวมเช็คไม่ต้องคีย์!BM89:BU89)</f>
        <v>28572991.399999999</v>
      </c>
      <c r="D114" s="272">
        <f>SUM([3]ประจำเดือนรวมเช็คไม่ต้องคีย์!BM91:BU91)</f>
        <v>1954853390.7</v>
      </c>
      <c r="E114" s="273" t="str">
        <f>IF(D114&gt;B114,"+","-")</f>
        <v>+</v>
      </c>
      <c r="F114" s="272">
        <f>ABS(D114-B114)</f>
        <v>434853390.70000005</v>
      </c>
      <c r="G114" s="270"/>
      <c r="H114" s="305"/>
      <c r="I114" s="305"/>
      <c r="J114" s="305"/>
      <c r="K114" s="305"/>
    </row>
    <row r="115" spans="1:11" ht="23.25" x14ac:dyDescent="0.5">
      <c r="A115" s="316" t="s">
        <v>115</v>
      </c>
      <c r="B115" s="279">
        <f>SUM(B112:B114)</f>
        <v>1920000000</v>
      </c>
      <c r="C115" s="279">
        <f>SUM(C112:C114)</f>
        <v>17319226.119999997</v>
      </c>
      <c r="D115" s="279">
        <f>SUM(D112:D114)</f>
        <v>2417654787.8099999</v>
      </c>
      <c r="E115" s="267" t="str">
        <f>IF(D115&gt;B115,"+","-")</f>
        <v>+</v>
      </c>
      <c r="F115" s="279">
        <f>ABS(D115-B115)</f>
        <v>497654787.80999994</v>
      </c>
      <c r="G115" s="270"/>
      <c r="H115" s="305"/>
      <c r="I115" s="305"/>
      <c r="J115" s="305"/>
      <c r="K115" s="305"/>
    </row>
    <row r="116" spans="1:11" ht="23.25" x14ac:dyDescent="0.5">
      <c r="A116" s="316" t="s">
        <v>116</v>
      </c>
      <c r="B116" s="279">
        <f>+B26+B86+B103+B110+B115</f>
        <v>78500000000</v>
      </c>
      <c r="C116" s="279">
        <f>+C26+C86+C103+C110+C115</f>
        <v>9509441524.8900013</v>
      </c>
      <c r="D116" s="279">
        <f>+D26+D86+D103+D110+D115</f>
        <v>71874833177.949997</v>
      </c>
      <c r="E116" s="267" t="str">
        <f>IF(D116&gt;B116,"+","-")</f>
        <v>-</v>
      </c>
      <c r="F116" s="279">
        <f>ABS(D116-B116)</f>
        <v>6625166822.0500031</v>
      </c>
      <c r="G116" s="270"/>
      <c r="H116" s="305"/>
      <c r="I116" s="305"/>
      <c r="J116" s="305"/>
      <c r="K116" s="305"/>
    </row>
    <row r="117" spans="1:11" ht="23.25" x14ac:dyDescent="0.5">
      <c r="A117" s="314" t="s">
        <v>117</v>
      </c>
      <c r="B117" s="268"/>
      <c r="C117" s="268"/>
      <c r="D117" s="268"/>
      <c r="E117" s="269"/>
      <c r="F117" s="268"/>
      <c r="G117" s="270"/>
      <c r="H117" s="305"/>
      <c r="I117" s="305"/>
      <c r="J117" s="305"/>
      <c r="K117" s="305"/>
    </row>
    <row r="118" spans="1:11" ht="23.25" x14ac:dyDescent="0.5">
      <c r="A118" s="318" t="s">
        <v>118</v>
      </c>
      <c r="B118" s="277"/>
      <c r="C118" s="277">
        <f>+[3]ประจำเดือนรวมเช็คไม่ต้องคีย์!CA89</f>
        <v>0</v>
      </c>
      <c r="D118" s="277">
        <f>[3]ประจำเดือนรวมเช็คไม่ต้องคีย์!CA91</f>
        <v>0</v>
      </c>
      <c r="E118" s="273" t="str">
        <f>IF(D118&gt;B118,"+","-")</f>
        <v>-</v>
      </c>
      <c r="F118" s="272">
        <f>ABS(D118-B118)</f>
        <v>0</v>
      </c>
      <c r="G118" s="270"/>
      <c r="H118" s="305"/>
      <c r="I118" s="305"/>
      <c r="J118" s="305"/>
      <c r="K118" s="305"/>
    </row>
    <row r="119" spans="1:11" ht="23.25" x14ac:dyDescent="0.5">
      <c r="A119" s="316" t="s">
        <v>119</v>
      </c>
      <c r="B119" s="279">
        <f>+B118</f>
        <v>0</v>
      </c>
      <c r="C119" s="279">
        <f>+C118</f>
        <v>0</v>
      </c>
      <c r="D119" s="279">
        <f>+D118</f>
        <v>0</v>
      </c>
      <c r="E119" s="267" t="str">
        <f>IF(D119&gt;B119,"+","-")</f>
        <v>-</v>
      </c>
      <c r="F119" s="279">
        <f>ABS(D119-B119)</f>
        <v>0</v>
      </c>
      <c r="G119" s="270"/>
      <c r="H119" s="305"/>
      <c r="I119" s="305"/>
      <c r="J119" s="305"/>
      <c r="K119" s="305"/>
    </row>
    <row r="120" spans="1:11" ht="23.25" x14ac:dyDescent="0.5">
      <c r="A120" s="316" t="s">
        <v>120</v>
      </c>
      <c r="B120" s="279">
        <f>+B116+B119</f>
        <v>78500000000</v>
      </c>
      <c r="C120" s="279">
        <f>+C116+C119</f>
        <v>9509441524.8900013</v>
      </c>
      <c r="D120" s="279">
        <f>+D116+D119</f>
        <v>71874833177.949997</v>
      </c>
      <c r="E120" s="267" t="str">
        <f>IF(D120&gt;B120,"+","-")</f>
        <v>-</v>
      </c>
      <c r="F120" s="279">
        <f>ABS(D120-B120)</f>
        <v>6625166822.0500031</v>
      </c>
      <c r="G120" s="270"/>
      <c r="H120" s="305"/>
      <c r="I120" s="305"/>
      <c r="J120" s="305"/>
      <c r="K120" s="305"/>
    </row>
    <row r="121" spans="1:11" ht="23.25" x14ac:dyDescent="0.5">
      <c r="A121" s="308"/>
      <c r="B121" s="308"/>
      <c r="C121" s="308"/>
      <c r="D121" s="2"/>
      <c r="E121" s="308"/>
      <c r="F121" s="308"/>
      <c r="G121" s="305"/>
      <c r="H121" s="305"/>
      <c r="I121" s="305"/>
      <c r="J121" s="305"/>
      <c r="K121" s="305"/>
    </row>
    <row r="122" spans="1:11" ht="23.25" x14ac:dyDescent="0.5">
      <c r="A122" s="46" t="s">
        <v>121</v>
      </c>
      <c r="B122" s="317"/>
      <c r="C122" s="270"/>
      <c r="D122" s="305"/>
      <c r="E122" s="319"/>
      <c r="F122" s="320"/>
      <c r="G122" s="305"/>
      <c r="H122" s="305"/>
      <c r="I122" s="305"/>
      <c r="J122" s="305"/>
      <c r="K122" s="305"/>
    </row>
  </sheetData>
  <mergeCells count="9">
    <mergeCell ref="A46:F46"/>
    <mergeCell ref="A91:F91"/>
    <mergeCell ref="A92:F92"/>
    <mergeCell ref="A1:F1"/>
    <mergeCell ref="A2:F2"/>
    <mergeCell ref="H2:K2"/>
    <mergeCell ref="A3:F3"/>
    <mergeCell ref="H3:K3"/>
    <mergeCell ref="A45:F4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115" workbookViewId="0">
      <selection activeCell="B129" sqref="B129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4.5" bestFit="1" customWidth="1"/>
    <col min="9" max="9" width="13.5" bestFit="1" customWidth="1"/>
    <col min="10" max="10" width="10.75" bestFit="1" customWidth="1"/>
    <col min="11" max="11" width="13" bestFit="1" customWidth="1"/>
  </cols>
  <sheetData>
    <row r="1" spans="1:11" ht="23.25" x14ac:dyDescent="0.45">
      <c r="A1" s="304" t="s">
        <v>0</v>
      </c>
      <c r="B1" s="304"/>
      <c r="C1" s="304"/>
      <c r="D1" s="304"/>
      <c r="E1" s="304"/>
      <c r="F1" s="304"/>
      <c r="G1" s="305"/>
      <c r="H1" s="305"/>
      <c r="I1" s="305"/>
      <c r="J1" s="305"/>
      <c r="K1" s="305"/>
    </row>
    <row r="2" spans="1:11" ht="23.25" x14ac:dyDescent="0.45">
      <c r="A2" s="306">
        <f>'[4]ประจำเดือนรวมเช็คไม่ต้องคีย์ pt'!A2</f>
        <v>43313</v>
      </c>
      <c r="B2" s="304"/>
      <c r="C2" s="304"/>
      <c r="D2" s="304"/>
      <c r="E2" s="304"/>
      <c r="F2" s="304"/>
      <c r="G2" s="305"/>
      <c r="H2" s="304" t="s">
        <v>1</v>
      </c>
      <c r="I2" s="304"/>
      <c r="J2" s="304"/>
      <c r="K2" s="304"/>
    </row>
    <row r="3" spans="1:11" ht="23.25" x14ac:dyDescent="0.45">
      <c r="A3" s="304"/>
      <c r="B3" s="304"/>
      <c r="C3" s="304"/>
      <c r="D3" s="304"/>
      <c r="E3" s="304"/>
      <c r="F3" s="304"/>
      <c r="G3" s="305"/>
      <c r="H3" s="306">
        <f>A2</f>
        <v>43313</v>
      </c>
      <c r="I3" s="304"/>
      <c r="J3" s="304"/>
      <c r="K3" s="304"/>
    </row>
    <row r="4" spans="1:11" ht="23.25" x14ac:dyDescent="0.5">
      <c r="A4" s="307" t="s">
        <v>2</v>
      </c>
      <c r="B4" s="307" t="s">
        <v>3</v>
      </c>
      <c r="C4" s="307" t="s">
        <v>4</v>
      </c>
      <c r="D4" s="307" t="s">
        <v>5</v>
      </c>
      <c r="E4" s="307" t="s">
        <v>6</v>
      </c>
      <c r="F4" s="307" t="s">
        <v>7</v>
      </c>
      <c r="G4" s="305"/>
      <c r="H4" s="308"/>
      <c r="I4" s="308"/>
      <c r="J4" s="309"/>
      <c r="K4" s="309"/>
    </row>
    <row r="5" spans="1:11" ht="23.25" x14ac:dyDescent="0.5">
      <c r="A5" s="310"/>
      <c r="B5" s="310" t="s">
        <v>8</v>
      </c>
      <c r="C5" s="310"/>
      <c r="D5" s="310"/>
      <c r="E5" s="310" t="s">
        <v>9</v>
      </c>
      <c r="F5" s="310" t="s">
        <v>10</v>
      </c>
      <c r="G5" s="305"/>
      <c r="H5" s="266" t="s">
        <v>11</v>
      </c>
      <c r="I5" s="266" t="s">
        <v>12</v>
      </c>
      <c r="J5" s="301" t="s">
        <v>4</v>
      </c>
      <c r="K5" s="266" t="s">
        <v>5</v>
      </c>
    </row>
    <row r="6" spans="1:11" ht="23.25" x14ac:dyDescent="0.5">
      <c r="A6" s="268" t="s">
        <v>13</v>
      </c>
      <c r="B6" s="268"/>
      <c r="C6" s="268"/>
      <c r="D6" s="268"/>
      <c r="E6" s="269"/>
      <c r="F6" s="268"/>
      <c r="G6" s="270"/>
      <c r="H6" s="307">
        <v>1</v>
      </c>
      <c r="I6" s="268" t="s">
        <v>14</v>
      </c>
      <c r="J6" s="271">
        <f>+'[4]ประจำเดือนรวมเช็คไม่ต้องคีย์ pt'!BM89</f>
        <v>14767439.270000001</v>
      </c>
      <c r="K6" s="271">
        <f>+'[4]ประจำเดือนรวมเช็คไม่ต้องคีย์ pt'!BM91</f>
        <v>1884004460.5699999</v>
      </c>
    </row>
    <row r="7" spans="1:11" ht="23.25" x14ac:dyDescent="0.5">
      <c r="A7" s="272" t="s">
        <v>15</v>
      </c>
      <c r="B7" s="272"/>
      <c r="C7" s="272"/>
      <c r="D7" s="272"/>
      <c r="E7" s="273"/>
      <c r="F7" s="272"/>
      <c r="G7" s="270"/>
      <c r="H7" s="311">
        <v>2</v>
      </c>
      <c r="I7" s="272" t="s">
        <v>16</v>
      </c>
      <c r="J7" s="275">
        <f>'[4]ประจำเดือนรวมเช็คไม่ต้องคีย์ pt'!BN89</f>
        <v>48946789.649999999</v>
      </c>
      <c r="K7" s="275">
        <f>+'[4]ประจำเดือนรวมเช็คไม่ต้องคีย์ pt'!BN91</f>
        <v>75970690.99000001</v>
      </c>
    </row>
    <row r="8" spans="1:11" ht="23.25" x14ac:dyDescent="0.5">
      <c r="A8" s="272" t="s">
        <v>17</v>
      </c>
      <c r="B8" s="272"/>
      <c r="C8" s="272"/>
      <c r="D8" s="272"/>
      <c r="E8" s="273"/>
      <c r="F8" s="272"/>
      <c r="G8" s="270"/>
      <c r="H8" s="311">
        <v>3</v>
      </c>
      <c r="I8" s="272" t="s">
        <v>18</v>
      </c>
      <c r="J8" s="275">
        <f>'[4]ประจำเดือนรวมเช็คไม่ต้องคีย์ pt'!BO89</f>
        <v>10169210</v>
      </c>
      <c r="K8" s="275">
        <f>+'[4]ประจำเดือนรวมเช็คไม่ต้องคีย์ pt'!BO91</f>
        <v>28121583.75</v>
      </c>
    </row>
    <row r="9" spans="1:11" ht="23.25" x14ac:dyDescent="0.5">
      <c r="A9" s="272" t="s">
        <v>19</v>
      </c>
      <c r="B9" s="272">
        <v>158000000</v>
      </c>
      <c r="C9" s="272">
        <f>'[4]ประจำเดือนรวมเช็คไม่ต้องคีย์ pt'!B89</f>
        <v>5345687.2500000009</v>
      </c>
      <c r="D9" s="272">
        <f>'[4]ประจำเดือนรวมเช็คไม่ต้องคีย์ pt'!B91</f>
        <v>132958523.57000001</v>
      </c>
      <c r="E9" s="273" t="str">
        <f t="shared" ref="E9:E14" si="0">IF(D9&gt;B9,"+","-")</f>
        <v>-</v>
      </c>
      <c r="F9" s="272">
        <f t="shared" ref="F9:F14" si="1">ABS(D9-B9)</f>
        <v>25041476.429999992</v>
      </c>
      <c r="G9" s="270"/>
      <c r="H9" s="311">
        <v>4</v>
      </c>
      <c r="I9" s="272" t="s">
        <v>20</v>
      </c>
      <c r="J9" s="275">
        <f>'[4]ประจำเดือนรวมเช็คไม่ต้องคีย์ pt'!BP89</f>
        <v>13626819.33</v>
      </c>
      <c r="K9" s="275">
        <f>+'[4]ประจำเดือนรวมเช็คไม่ต้องคีย์ pt'!BP91</f>
        <v>54266913.640000001</v>
      </c>
    </row>
    <row r="10" spans="1:11" ht="23.25" x14ac:dyDescent="0.5">
      <c r="A10" s="272" t="s">
        <v>21</v>
      </c>
      <c r="B10" s="272">
        <v>14500000000</v>
      </c>
      <c r="C10" s="272">
        <f>'[4]ประจำเดือนรวมเช็คไม่ต้องคีย์ pt'!C89</f>
        <v>932324650.62</v>
      </c>
      <c r="D10" s="272">
        <f>'[4]ประจำเดือนรวมเช็คไม่ต้องคีย์ pt'!C91</f>
        <v>13256599525.980001</v>
      </c>
      <c r="E10" s="273" t="str">
        <f t="shared" si="0"/>
        <v>-</v>
      </c>
      <c r="F10" s="272">
        <f t="shared" si="1"/>
        <v>1243400474.0199986</v>
      </c>
      <c r="G10" s="270"/>
      <c r="H10" s="311"/>
      <c r="I10" s="272"/>
      <c r="J10" s="275"/>
      <c r="K10" s="275"/>
    </row>
    <row r="11" spans="1:11" ht="23.25" x14ac:dyDescent="0.5">
      <c r="A11" s="272" t="s">
        <v>22</v>
      </c>
      <c r="B11" s="272">
        <v>1060000000</v>
      </c>
      <c r="C11" s="272">
        <f>'[4]ประจำเดือนรวมเช็คไม่ต้องคีย์ pt'!D89</f>
        <v>35657605.130000003</v>
      </c>
      <c r="D11" s="272">
        <f>'[4]ประจำเดือนรวมเช็คไม่ต้องคีย์ pt'!D91</f>
        <v>888690127.23000002</v>
      </c>
      <c r="E11" s="273" t="str">
        <f t="shared" si="0"/>
        <v>-</v>
      </c>
      <c r="F11" s="272">
        <f t="shared" si="1"/>
        <v>171309872.76999998</v>
      </c>
      <c r="G11" s="270"/>
      <c r="H11" s="311"/>
      <c r="I11" s="272"/>
      <c r="J11" s="275"/>
      <c r="K11" s="275"/>
    </row>
    <row r="12" spans="1:11" ht="23.25" x14ac:dyDescent="0.5">
      <c r="A12" s="272" t="s">
        <v>23</v>
      </c>
      <c r="B12" s="272">
        <v>500000</v>
      </c>
      <c r="C12" s="272">
        <f>'[4]ประจำเดือนรวมเช็คไม่ต้องคีย์ pt'!E89</f>
        <v>77312</v>
      </c>
      <c r="D12" s="272">
        <f>'[4]ประจำเดือนรวมเช็คไม่ต้องคีย์ pt'!E91</f>
        <v>756774</v>
      </c>
      <c r="E12" s="273" t="str">
        <f t="shared" si="0"/>
        <v>+</v>
      </c>
      <c r="F12" s="272">
        <f t="shared" si="1"/>
        <v>256774</v>
      </c>
      <c r="G12" s="270"/>
      <c r="H12" s="311"/>
      <c r="I12" s="272"/>
      <c r="J12" s="275"/>
      <c r="K12" s="275"/>
    </row>
    <row r="13" spans="1:11" ht="23.25" x14ac:dyDescent="0.5">
      <c r="A13" s="277" t="s">
        <v>24</v>
      </c>
      <c r="B13" s="277">
        <v>300000000</v>
      </c>
      <c r="C13" s="272">
        <f>'[4]ประจำเดือนรวมเช็คไม่ต้องคีย์ pt'!F89</f>
        <v>19168547.18</v>
      </c>
      <c r="D13" s="272">
        <f>'[4]ประจำเดือนรวมเช็คไม่ต้องคีย์ pt'!F91</f>
        <v>205871932.78999999</v>
      </c>
      <c r="E13" s="273" t="str">
        <f t="shared" si="0"/>
        <v>-</v>
      </c>
      <c r="F13" s="272">
        <f t="shared" si="1"/>
        <v>94128067.210000008</v>
      </c>
      <c r="G13" s="270"/>
      <c r="H13" s="311"/>
      <c r="I13" s="272"/>
      <c r="J13" s="275"/>
      <c r="K13" s="275"/>
    </row>
    <row r="14" spans="1:11" ht="23.25" x14ac:dyDescent="0.5">
      <c r="A14" s="279" t="s">
        <v>25</v>
      </c>
      <c r="B14" s="279">
        <f>SUM(B9:B13)</f>
        <v>16018500000</v>
      </c>
      <c r="C14" s="279">
        <f>SUM(C9:C13)</f>
        <v>992573802.17999995</v>
      </c>
      <c r="D14" s="279">
        <f>SUM(D9:D13)</f>
        <v>14484876883.570002</v>
      </c>
      <c r="E14" s="267" t="str">
        <f t="shared" si="0"/>
        <v>-</v>
      </c>
      <c r="F14" s="279">
        <f t="shared" si="1"/>
        <v>1533623116.4299984</v>
      </c>
      <c r="G14" s="270"/>
      <c r="H14" s="311"/>
      <c r="I14" s="272"/>
      <c r="J14" s="275"/>
      <c r="K14" s="275"/>
    </row>
    <row r="15" spans="1:11" ht="23.25" x14ac:dyDescent="0.5">
      <c r="A15" s="268" t="s">
        <v>26</v>
      </c>
      <c r="B15" s="268"/>
      <c r="C15" s="268"/>
      <c r="D15" s="268"/>
      <c r="E15" s="269"/>
      <c r="F15" s="268"/>
      <c r="G15" s="270"/>
      <c r="H15" s="310"/>
      <c r="I15" s="272"/>
      <c r="J15" s="275"/>
      <c r="K15" s="275"/>
    </row>
    <row r="16" spans="1:11" ht="24" thickBot="1" x14ac:dyDescent="0.55000000000000004">
      <c r="A16" s="272" t="s">
        <v>27</v>
      </c>
      <c r="B16" s="280">
        <v>25000000000</v>
      </c>
      <c r="C16" s="272">
        <f>'[4]ประจำเดือนรวมเช็คไม่ต้องคีย์ pt'!G89</f>
        <v>0</v>
      </c>
      <c r="D16" s="272">
        <f>'[4]ประจำเดือนรวมเช็คไม่ต้องคีย์ pt'!G91</f>
        <v>25597235250.680004</v>
      </c>
      <c r="E16" s="273" t="str">
        <f t="shared" ref="E16:E24" si="2">IF(D16&gt;B16,"+","-")</f>
        <v>+</v>
      </c>
      <c r="F16" s="272">
        <f t="shared" ref="F16:F24" si="3">ABS(D16-B16)</f>
        <v>597235250.68000412</v>
      </c>
      <c r="G16" s="270"/>
      <c r="H16" s="281"/>
      <c r="I16" s="282" t="s">
        <v>28</v>
      </c>
      <c r="J16" s="283">
        <f>SUM(J6:J15)</f>
        <v>87510258.25</v>
      </c>
      <c r="K16" s="283">
        <f>SUM(K6:K15)</f>
        <v>2042363648.95</v>
      </c>
    </row>
    <row r="17" spans="1:11" ht="24" thickTop="1" x14ac:dyDescent="0.5">
      <c r="A17" s="272" t="s">
        <v>29</v>
      </c>
      <c r="B17" s="280"/>
      <c r="C17" s="272"/>
      <c r="D17" s="272"/>
      <c r="E17" s="273"/>
      <c r="F17" s="272"/>
      <c r="G17" s="270"/>
      <c r="H17" s="305"/>
      <c r="I17" s="305"/>
      <c r="J17" s="305"/>
      <c r="K17" s="305"/>
    </row>
    <row r="18" spans="1:11" ht="23.25" x14ac:dyDescent="0.5">
      <c r="A18" s="272" t="s">
        <v>30</v>
      </c>
      <c r="B18" s="280">
        <v>12000000000</v>
      </c>
      <c r="C18" s="272">
        <f>'[4]ประจำเดือนรวมเช็คไม่ต้องคีย์ pt'!H89</f>
        <v>1466338629.6199999</v>
      </c>
      <c r="D18" s="272">
        <f>'[4]ประจำเดือนรวมเช็คไม่ต้องคีย์ pt'!H91</f>
        <v>13543068870.799999</v>
      </c>
      <c r="E18" s="284" t="str">
        <f t="shared" si="2"/>
        <v>+</v>
      </c>
      <c r="F18" s="272">
        <f t="shared" si="3"/>
        <v>1543068870.7999992</v>
      </c>
      <c r="G18" s="270"/>
      <c r="H18" s="305"/>
      <c r="I18" s="305"/>
      <c r="J18" s="305"/>
      <c r="K18" s="305"/>
    </row>
    <row r="19" spans="1:11" ht="23.25" x14ac:dyDescent="0.5">
      <c r="A19" s="272" t="s">
        <v>31</v>
      </c>
      <c r="B19" s="280">
        <v>1200000000</v>
      </c>
      <c r="C19" s="272">
        <f>'[4]ประจำเดือนรวมเช็คไม่ต้องคีย์ pt'!I89</f>
        <v>0</v>
      </c>
      <c r="D19" s="272">
        <f>'[4]ประจำเดือนรวมเช็คไม่ต้องคีย์ pt'!I91</f>
        <v>0</v>
      </c>
      <c r="E19" s="273" t="str">
        <f t="shared" si="2"/>
        <v>-</v>
      </c>
      <c r="F19" s="272">
        <f t="shared" si="3"/>
        <v>1200000000</v>
      </c>
      <c r="G19" s="270"/>
      <c r="H19" s="312"/>
      <c r="I19" s="312"/>
      <c r="J19" s="305"/>
      <c r="K19" s="270"/>
    </row>
    <row r="20" spans="1:11" ht="23.25" x14ac:dyDescent="0.5">
      <c r="A20" s="272" t="s">
        <v>32</v>
      </c>
      <c r="B20" s="280">
        <v>60000000</v>
      </c>
      <c r="C20" s="272">
        <f>'[4]ประจำเดือนรวมเช็คไม่ต้องคีย์ pt'!J89</f>
        <v>3629469.75</v>
      </c>
      <c r="D20" s="272">
        <f>'[4]ประจำเดือนรวมเช็คไม่ต้องคีย์ pt'!J91</f>
        <v>44445313.75</v>
      </c>
      <c r="E20" s="273" t="str">
        <f t="shared" si="2"/>
        <v>-</v>
      </c>
      <c r="F20" s="272">
        <f t="shared" si="3"/>
        <v>15554686.25</v>
      </c>
      <c r="G20" s="270"/>
      <c r="H20" s="308"/>
      <c r="I20" s="305"/>
      <c r="J20" s="305"/>
      <c r="K20" s="305"/>
    </row>
    <row r="21" spans="1:11" ht="23.25" x14ac:dyDescent="0.5">
      <c r="A21" s="272" t="s">
        <v>33</v>
      </c>
      <c r="B21" s="280">
        <v>3000000000</v>
      </c>
      <c r="C21" s="272">
        <f>'[4]ประจำเดือนรวมเช็คไม่ต้องคีย์ pt'!K89</f>
        <v>0</v>
      </c>
      <c r="D21" s="272">
        <f>'[4]ประจำเดือนรวมเช็คไม่ต้องคีย์ pt'!K91</f>
        <v>3767687932.2699995</v>
      </c>
      <c r="E21" s="273" t="str">
        <f t="shared" si="2"/>
        <v>+</v>
      </c>
      <c r="F21" s="272">
        <f t="shared" si="3"/>
        <v>767687932.2699995</v>
      </c>
      <c r="G21" s="270"/>
      <c r="H21" s="308"/>
      <c r="I21" s="305"/>
      <c r="J21" s="305"/>
      <c r="K21" s="305"/>
    </row>
    <row r="22" spans="1:11" ht="23.25" x14ac:dyDescent="0.5">
      <c r="A22" s="285" t="s">
        <v>34</v>
      </c>
      <c r="B22" s="286">
        <v>12170000000</v>
      </c>
      <c r="C22" s="272">
        <f>'[4]ประจำเดือนรวมเช็คไม่ต้องคีย์ pt'!L89</f>
        <v>2362158117</v>
      </c>
      <c r="D22" s="287">
        <f>'[4]ประจำเดือนรวมเช็คไม่ต้องคีย์ pt'!L91</f>
        <v>12130472377</v>
      </c>
      <c r="E22" s="273" t="str">
        <f t="shared" si="2"/>
        <v>-</v>
      </c>
      <c r="F22" s="288">
        <f t="shared" si="3"/>
        <v>39527623</v>
      </c>
      <c r="G22" s="270"/>
      <c r="H22" s="308"/>
      <c r="I22" s="305"/>
      <c r="J22" s="305"/>
      <c r="K22" s="305"/>
    </row>
    <row r="23" spans="1:11" ht="23.25" x14ac:dyDescent="0.5">
      <c r="A23" s="277" t="s">
        <v>35</v>
      </c>
      <c r="B23" s="280">
        <v>3570000000</v>
      </c>
      <c r="C23" s="272">
        <f>'[4]ประจำเดือนรวมเช็คไม่ต้องคีย์ pt'!M89</f>
        <v>376782904.90000004</v>
      </c>
      <c r="D23" s="272">
        <f>'[4]ประจำเดือนรวมเช็คไม่ต้องคีย์ pt'!M91</f>
        <v>3418419976.25</v>
      </c>
      <c r="E23" s="273" t="str">
        <f>IF(D23&gt;B23,"+","-")</f>
        <v>-</v>
      </c>
      <c r="F23" s="272">
        <f>ABS(D23-B23)</f>
        <v>151580023.75</v>
      </c>
      <c r="G23" s="270"/>
      <c r="H23" s="305"/>
      <c r="I23" s="305"/>
      <c r="J23" s="305"/>
      <c r="K23" s="305"/>
    </row>
    <row r="24" spans="1:11" ht="23.25" x14ac:dyDescent="0.5">
      <c r="A24" s="279" t="s">
        <v>36</v>
      </c>
      <c r="B24" s="289">
        <f>SUM(B16:B23)</f>
        <v>57000000000</v>
      </c>
      <c r="C24" s="289">
        <f>SUM(C16:C23)</f>
        <v>4208909121.27</v>
      </c>
      <c r="D24" s="289">
        <f>SUM(D16:D23)</f>
        <v>58501329720.75</v>
      </c>
      <c r="E24" s="267" t="str">
        <f t="shared" si="2"/>
        <v>+</v>
      </c>
      <c r="F24" s="279">
        <f t="shared" si="3"/>
        <v>1501329720.75</v>
      </c>
      <c r="G24" s="270"/>
      <c r="H24" s="312"/>
      <c r="I24" s="312"/>
      <c r="J24" s="312"/>
      <c r="K24" s="312"/>
    </row>
    <row r="25" spans="1:11" ht="23.25" x14ac:dyDescent="0.5">
      <c r="A25" s="268"/>
      <c r="B25" s="268"/>
      <c r="C25" s="268"/>
      <c r="D25" s="268"/>
      <c r="E25" s="269"/>
      <c r="F25" s="268"/>
      <c r="G25" s="270"/>
      <c r="H25" s="305"/>
      <c r="I25" s="305"/>
      <c r="J25" s="305"/>
      <c r="K25" s="305"/>
    </row>
    <row r="26" spans="1:11" ht="23.25" x14ac:dyDescent="0.5">
      <c r="A26" s="277" t="s">
        <v>37</v>
      </c>
      <c r="B26" s="277">
        <f>+B14+B24</f>
        <v>73018500000</v>
      </c>
      <c r="C26" s="277">
        <f>+C14+C24</f>
        <v>5201482923.4499998</v>
      </c>
      <c r="D26" s="277">
        <f>+D14+D24</f>
        <v>72986206604.320007</v>
      </c>
      <c r="E26" s="290" t="str">
        <f>IF(D26&gt;B26,"+","-")</f>
        <v>-</v>
      </c>
      <c r="F26" s="277">
        <f>ABS(D26-B26)</f>
        <v>32293395.679992676</v>
      </c>
      <c r="G26" s="270"/>
      <c r="H26" s="305"/>
      <c r="I26" s="305"/>
      <c r="J26" s="305"/>
      <c r="K26" s="305"/>
    </row>
    <row r="27" spans="1:11" ht="23.25" x14ac:dyDescent="0.5">
      <c r="A27" s="268" t="s">
        <v>38</v>
      </c>
      <c r="B27" s="268"/>
      <c r="C27" s="268"/>
      <c r="D27" s="268"/>
      <c r="E27" s="269"/>
      <c r="F27" s="268"/>
      <c r="G27" s="270"/>
      <c r="H27" s="305"/>
      <c r="I27" s="305"/>
      <c r="J27" s="305"/>
      <c r="K27" s="305"/>
    </row>
    <row r="28" spans="1:11" ht="23.25" x14ac:dyDescent="0.5">
      <c r="A28" s="272" t="s">
        <v>39</v>
      </c>
      <c r="B28" s="272"/>
      <c r="C28" s="272"/>
      <c r="D28" s="272"/>
      <c r="E28" s="273"/>
      <c r="F28" s="272"/>
      <c r="G28" s="270"/>
      <c r="H28" s="305"/>
      <c r="I28" s="305"/>
      <c r="J28" s="305"/>
      <c r="K28" s="305"/>
    </row>
    <row r="29" spans="1:11" ht="23.25" x14ac:dyDescent="0.5">
      <c r="A29" s="272" t="s">
        <v>40</v>
      </c>
      <c r="B29" s="272"/>
      <c r="C29" s="272"/>
      <c r="D29" s="272"/>
      <c r="E29" s="273"/>
      <c r="F29" s="272"/>
      <c r="G29" s="270"/>
      <c r="H29" s="305"/>
      <c r="I29" s="305"/>
      <c r="J29" s="305"/>
      <c r="K29" s="305"/>
    </row>
    <row r="30" spans="1:11" ht="23.25" x14ac:dyDescent="0.5">
      <c r="A30" s="272" t="s">
        <v>41</v>
      </c>
      <c r="B30" s="272">
        <v>1841000000</v>
      </c>
      <c r="C30" s="272">
        <f>'[4]ประจำเดือนรวมเช็คไม่ต้องคีย์ pt'!O89</f>
        <v>53489280</v>
      </c>
      <c r="D30" s="272">
        <f>'[4]ประจำเดือนรวมเช็คไม่ต้องคีย์ pt'!O91</f>
        <v>558142888.12</v>
      </c>
      <c r="E30" s="273" t="str">
        <f t="shared" ref="E30:E42" si="4">IF(D30&gt;B30,"+","-")</f>
        <v>-</v>
      </c>
      <c r="F30" s="272">
        <f t="shared" ref="F30:F42" si="5">ABS(D30-B30)</f>
        <v>1282857111.8800001</v>
      </c>
      <c r="G30" s="270"/>
      <c r="H30" s="305"/>
      <c r="I30" s="305"/>
      <c r="J30" s="305"/>
      <c r="K30" s="305"/>
    </row>
    <row r="31" spans="1:11" ht="23.25" x14ac:dyDescent="0.5">
      <c r="A31" s="272" t="s">
        <v>42</v>
      </c>
      <c r="B31" s="272">
        <v>38500000</v>
      </c>
      <c r="C31" s="272">
        <f>'[4]ประจำเดือนรวมเช็คไม่ต้องคีย์ pt'!P89</f>
        <v>3387450</v>
      </c>
      <c r="D31" s="272">
        <f>'[4]ประจำเดือนรวมเช็คไม่ต้องคีย์ pt'!P91</f>
        <v>34497070</v>
      </c>
      <c r="E31" s="273" t="str">
        <f t="shared" si="4"/>
        <v>-</v>
      </c>
      <c r="F31" s="272">
        <f t="shared" si="5"/>
        <v>4002930</v>
      </c>
      <c r="G31" s="270"/>
      <c r="H31" s="305"/>
      <c r="I31" s="305"/>
      <c r="J31" s="305"/>
      <c r="K31" s="305"/>
    </row>
    <row r="32" spans="1:11" ht="23.25" x14ac:dyDescent="0.5">
      <c r="A32" s="272" t="s">
        <v>43</v>
      </c>
      <c r="B32" s="272"/>
      <c r="C32" s="278"/>
      <c r="D32" s="278"/>
      <c r="E32" s="284"/>
      <c r="F32" s="278"/>
      <c r="G32" s="270"/>
      <c r="H32" s="312"/>
      <c r="I32" s="312"/>
      <c r="J32" s="312"/>
      <c r="K32" s="312"/>
    </row>
    <row r="33" spans="1:11" ht="23.25" x14ac:dyDescent="0.5">
      <c r="A33" s="272" t="s">
        <v>44</v>
      </c>
      <c r="B33" s="272">
        <v>64000000</v>
      </c>
      <c r="C33" s="272">
        <f>'[4]ประจำเดือนรวมเช็คไม่ต้องคีย์ pt'!Q89</f>
        <v>4652348.75</v>
      </c>
      <c r="D33" s="272">
        <f>'[4]ประจำเดือนรวมเช็คไม่ต้องคีย์ pt'!Q91</f>
        <v>52762240.949999996</v>
      </c>
      <c r="E33" s="273" t="str">
        <f t="shared" si="4"/>
        <v>-</v>
      </c>
      <c r="F33" s="272">
        <f t="shared" si="5"/>
        <v>11237759.050000004</v>
      </c>
      <c r="G33" s="270"/>
      <c r="H33" s="305"/>
      <c r="I33" s="305"/>
      <c r="J33" s="305"/>
      <c r="K33" s="305"/>
    </row>
    <row r="34" spans="1:11" ht="23.25" x14ac:dyDescent="0.5">
      <c r="A34" s="272" t="s">
        <v>45</v>
      </c>
      <c r="B34" s="272">
        <v>52000000</v>
      </c>
      <c r="C34" s="272">
        <f>'[4]ประจำเดือนรวมเช็คไม่ต้องคีย์ pt'!R89</f>
        <v>4664241.67</v>
      </c>
      <c r="D34" s="272">
        <f>'[4]ประจำเดือนรวมเช็คไม่ต้องคีย์ pt'!R91</f>
        <v>49905767.800000004</v>
      </c>
      <c r="E34" s="273" t="str">
        <f t="shared" si="4"/>
        <v>-</v>
      </c>
      <c r="F34" s="272">
        <f t="shared" si="5"/>
        <v>2094232.1999999955</v>
      </c>
      <c r="G34" s="270"/>
      <c r="H34" s="305"/>
      <c r="I34" s="305"/>
      <c r="J34" s="305"/>
      <c r="K34" s="305"/>
    </row>
    <row r="35" spans="1:11" ht="23.25" x14ac:dyDescent="0.5">
      <c r="A35" s="272" t="s">
        <v>46</v>
      </c>
      <c r="B35" s="272">
        <v>380000</v>
      </c>
      <c r="C35" s="272">
        <f>'[4]ประจำเดือนรวมเช็คไม่ต้องคีย์ pt'!S89</f>
        <v>22270</v>
      </c>
      <c r="D35" s="272">
        <f>'[4]ประจำเดือนรวมเช็คไม่ต้องคีย์ pt'!S91</f>
        <v>263830</v>
      </c>
      <c r="E35" s="273" t="str">
        <f t="shared" si="4"/>
        <v>-</v>
      </c>
      <c r="F35" s="272">
        <f t="shared" si="5"/>
        <v>116170</v>
      </c>
      <c r="G35" s="270"/>
      <c r="H35" s="305"/>
      <c r="I35" s="305"/>
      <c r="J35" s="305"/>
      <c r="K35" s="305"/>
    </row>
    <row r="36" spans="1:11" ht="23.25" x14ac:dyDescent="0.5">
      <c r="A36" s="272" t="s">
        <v>47</v>
      </c>
      <c r="B36" s="272"/>
      <c r="C36" s="272">
        <f>'[4]ประจำเดือนรวมเช็คไม่ต้องคีย์ pt'!T89</f>
        <v>0</v>
      </c>
      <c r="D36" s="272">
        <f>'[4]ประจำเดือนรวมเช็คไม่ต้องคีย์ pt'!T91</f>
        <v>0</v>
      </c>
      <c r="E36" s="273" t="str">
        <f t="shared" si="4"/>
        <v>-</v>
      </c>
      <c r="F36" s="272">
        <f t="shared" si="5"/>
        <v>0</v>
      </c>
      <c r="G36" s="270"/>
      <c r="H36" s="305"/>
      <c r="I36" s="305"/>
      <c r="J36" s="305"/>
      <c r="K36" s="305"/>
    </row>
    <row r="37" spans="1:11" ht="23.25" x14ac:dyDescent="0.5">
      <c r="A37" s="272" t="s">
        <v>48</v>
      </c>
      <c r="B37" s="272"/>
      <c r="C37" s="272">
        <f>'[4]ประจำเดือนรวมเช็คไม่ต้องคีย์ pt'!U89</f>
        <v>0</v>
      </c>
      <c r="D37" s="272">
        <f>'[4]ประจำเดือนรวมเช็คไม่ต้องคีย์ pt'!U91</f>
        <v>0</v>
      </c>
      <c r="E37" s="273" t="str">
        <f t="shared" si="4"/>
        <v>-</v>
      </c>
      <c r="F37" s="272">
        <f t="shared" si="5"/>
        <v>0</v>
      </c>
      <c r="G37" s="270"/>
      <c r="H37" s="305"/>
      <c r="I37" s="305"/>
      <c r="J37" s="305"/>
      <c r="K37" s="305"/>
    </row>
    <row r="38" spans="1:11" ht="23.25" x14ac:dyDescent="0.5">
      <c r="A38" s="272" t="s">
        <v>49</v>
      </c>
      <c r="B38" s="272"/>
      <c r="C38" s="272"/>
      <c r="D38" s="272"/>
      <c r="E38" s="273"/>
      <c r="F38" s="272"/>
      <c r="G38" s="270"/>
      <c r="H38" s="305"/>
      <c r="I38" s="305"/>
      <c r="J38" s="305"/>
      <c r="K38" s="305"/>
    </row>
    <row r="39" spans="1:11" ht="23.25" x14ac:dyDescent="0.5">
      <c r="A39" s="272" t="s">
        <v>50</v>
      </c>
      <c r="B39" s="272">
        <v>20000</v>
      </c>
      <c r="C39" s="272">
        <f>'[4]ประจำเดือนรวมเช็คไม่ต้องคีย์ pt'!V89</f>
        <v>0</v>
      </c>
      <c r="D39" s="272">
        <f>'[4]ประจำเดือนรวมเช็คไม่ต้องคีย์ pt'!V91</f>
        <v>2000</v>
      </c>
      <c r="E39" s="273" t="str">
        <f t="shared" si="4"/>
        <v>-</v>
      </c>
      <c r="F39" s="272">
        <f t="shared" si="5"/>
        <v>18000</v>
      </c>
      <c r="G39" s="270"/>
      <c r="H39" s="305"/>
      <c r="I39" s="305"/>
      <c r="J39" s="305"/>
      <c r="K39" s="305"/>
    </row>
    <row r="40" spans="1:11" ht="23.25" x14ac:dyDescent="0.5">
      <c r="A40" s="272" t="s">
        <v>51</v>
      </c>
      <c r="B40" s="278"/>
      <c r="C40" s="278"/>
      <c r="D40" s="278"/>
      <c r="E40" s="284"/>
      <c r="F40" s="278"/>
      <c r="G40" s="270"/>
      <c r="H40" s="312"/>
      <c r="I40" s="312"/>
      <c r="J40" s="312"/>
      <c r="K40" s="312"/>
    </row>
    <row r="41" spans="1:11" ht="23.25" x14ac:dyDescent="0.5">
      <c r="A41" s="272" t="s">
        <v>52</v>
      </c>
      <c r="B41" s="272">
        <v>53000000</v>
      </c>
      <c r="C41" s="272">
        <f>'[4]ประจำเดือนรวมเช็คไม่ต้องคีย์ pt'!W89</f>
        <v>6614700</v>
      </c>
      <c r="D41" s="272">
        <f>'[4]ประจำเดือนรวมเช็คไม่ต้องคีย์ pt'!W91</f>
        <v>71355680</v>
      </c>
      <c r="E41" s="273" t="str">
        <f t="shared" si="4"/>
        <v>+</v>
      </c>
      <c r="F41" s="272">
        <f t="shared" si="5"/>
        <v>18355680</v>
      </c>
      <c r="G41" s="270"/>
      <c r="H41" s="305"/>
      <c r="I41" s="305"/>
      <c r="J41" s="305"/>
      <c r="K41" s="305"/>
    </row>
    <row r="42" spans="1:11" ht="23.25" x14ac:dyDescent="0.5">
      <c r="A42" s="272" t="s">
        <v>53</v>
      </c>
      <c r="B42" s="313">
        <v>1000000</v>
      </c>
      <c r="C42" s="272">
        <f>+'[4]ประจำเดือนรวมเช็คไม่ต้องคีย์ pt'!X89</f>
        <v>81720</v>
      </c>
      <c r="D42" s="272">
        <f>'[4]ประจำเดือนรวมเช็คไม่ต้องคีย์ pt'!X91</f>
        <v>797836</v>
      </c>
      <c r="E42" s="273" t="str">
        <f t="shared" si="4"/>
        <v>-</v>
      </c>
      <c r="F42" s="272">
        <f t="shared" si="5"/>
        <v>202164</v>
      </c>
      <c r="G42" s="270"/>
      <c r="H42" s="305"/>
      <c r="I42" s="305"/>
      <c r="J42" s="305"/>
      <c r="K42" s="305"/>
    </row>
    <row r="43" spans="1:11" ht="23.25" x14ac:dyDescent="0.5">
      <c r="A43" s="272" t="s">
        <v>54</v>
      </c>
      <c r="B43" s="313">
        <v>8000000</v>
      </c>
      <c r="C43" s="272">
        <f>+'[4]ประจำเดือนรวมเช็คไม่ต้องคีย์ pt'!Y89</f>
        <v>945830</v>
      </c>
      <c r="D43" s="272">
        <f>'[4]ประจำเดือนรวมเช็คไม่ต้องคีย์ pt'!Y91</f>
        <v>9324605</v>
      </c>
      <c r="E43" s="273" t="str">
        <f>IF(D43&gt;B43,"+","-")</f>
        <v>+</v>
      </c>
      <c r="F43" s="272">
        <f>ABS(D43-B43)</f>
        <v>1324605</v>
      </c>
      <c r="G43" s="270"/>
      <c r="H43" s="305"/>
      <c r="I43" s="305"/>
      <c r="J43" s="305"/>
      <c r="K43" s="305"/>
    </row>
    <row r="44" spans="1:11" ht="23.25" x14ac:dyDescent="0.5">
      <c r="A44" s="287"/>
      <c r="B44" s="313"/>
      <c r="C44" s="287"/>
      <c r="D44" s="287"/>
      <c r="E44" s="292"/>
      <c r="F44" s="287"/>
      <c r="G44" s="270"/>
      <c r="H44" s="305"/>
      <c r="I44" s="305"/>
      <c r="J44" s="305"/>
      <c r="K44" s="305"/>
    </row>
    <row r="45" spans="1:11" ht="23.25" x14ac:dyDescent="0.45">
      <c r="A45" s="304" t="s">
        <v>55</v>
      </c>
      <c r="B45" s="304"/>
      <c r="C45" s="304"/>
      <c r="D45" s="304"/>
      <c r="E45" s="304"/>
      <c r="F45" s="304"/>
      <c r="G45" s="270"/>
      <c r="H45" s="305"/>
      <c r="I45" s="305"/>
      <c r="J45" s="305"/>
      <c r="K45" s="305"/>
    </row>
    <row r="46" spans="1:11" ht="23.25" x14ac:dyDescent="0.45">
      <c r="A46" s="304"/>
      <c r="B46" s="304"/>
      <c r="C46" s="304"/>
      <c r="D46" s="304"/>
      <c r="E46" s="304"/>
      <c r="F46" s="304"/>
      <c r="G46" s="270"/>
      <c r="H46" s="305"/>
      <c r="I46" s="305"/>
      <c r="J46" s="305"/>
      <c r="K46" s="305"/>
    </row>
    <row r="47" spans="1:11" ht="23.25" x14ac:dyDescent="0.5">
      <c r="A47" s="307" t="s">
        <v>2</v>
      </c>
      <c r="B47" s="307" t="s">
        <v>3</v>
      </c>
      <c r="C47" s="307" t="s">
        <v>4</v>
      </c>
      <c r="D47" s="307" t="s">
        <v>5</v>
      </c>
      <c r="E47" s="307" t="s">
        <v>6</v>
      </c>
      <c r="F47" s="307" t="s">
        <v>7</v>
      </c>
      <c r="G47" s="270"/>
      <c r="H47" s="305"/>
      <c r="I47" s="305"/>
      <c r="J47" s="305"/>
      <c r="K47" s="305"/>
    </row>
    <row r="48" spans="1:11" ht="23.25" x14ac:dyDescent="0.5">
      <c r="A48" s="310"/>
      <c r="B48" s="310" t="str">
        <f>+B5</f>
        <v>ปี 2561</v>
      </c>
      <c r="C48" s="310"/>
      <c r="D48" s="310"/>
      <c r="E48" s="310" t="s">
        <v>9</v>
      </c>
      <c r="F48" s="310" t="s">
        <v>56</v>
      </c>
      <c r="G48" s="270"/>
      <c r="H48" s="312"/>
      <c r="I48" s="312"/>
      <c r="J48" s="312"/>
      <c r="K48" s="312"/>
    </row>
    <row r="49" spans="1:11" ht="23.25" x14ac:dyDescent="0.5">
      <c r="A49" s="268"/>
      <c r="B49" s="268"/>
      <c r="C49" s="268"/>
      <c r="D49" s="268"/>
      <c r="E49" s="269"/>
      <c r="F49" s="268"/>
      <c r="G49" s="270"/>
      <c r="H49" s="305"/>
      <c r="I49" s="305"/>
      <c r="J49" s="305"/>
      <c r="K49" s="305"/>
    </row>
    <row r="50" spans="1:11" ht="23.25" x14ac:dyDescent="0.5">
      <c r="A50" s="272" t="s">
        <v>57</v>
      </c>
      <c r="B50" s="272">
        <v>3000000</v>
      </c>
      <c r="C50" s="272">
        <f>+'[4]ประจำเดือนรวมเช็คไม่ต้องคีย์ pt'!Z89</f>
        <v>0</v>
      </c>
      <c r="D50" s="272">
        <f>+'[4]ประจำเดือนรวมเช็คไม่ต้องคีย์ pt'!Z91</f>
        <v>195000</v>
      </c>
      <c r="E50" s="273"/>
      <c r="F50" s="272">
        <f>ABS(D50-B50)</f>
        <v>2805000</v>
      </c>
      <c r="G50" s="270"/>
      <c r="H50" s="305"/>
      <c r="I50" s="305"/>
      <c r="J50" s="305"/>
      <c r="K50" s="305"/>
    </row>
    <row r="51" spans="1:11" ht="23.25" x14ac:dyDescent="0.5">
      <c r="A51" s="272" t="s">
        <v>58</v>
      </c>
      <c r="B51" s="272">
        <v>500000</v>
      </c>
      <c r="C51" s="272">
        <f>+'[4]ประจำเดือนรวมเช็คไม่ต้องคีย์ pt'!AA89</f>
        <v>0</v>
      </c>
      <c r="D51" s="272">
        <f>+'[4]ประจำเดือนรวมเช็คไม่ต้องคีย์ pt'!AA91</f>
        <v>52675</v>
      </c>
      <c r="E51" s="273"/>
      <c r="F51" s="272">
        <f>ABS(D51-B51)</f>
        <v>447325</v>
      </c>
      <c r="G51" s="270"/>
      <c r="H51" s="305"/>
      <c r="I51" s="305"/>
      <c r="J51" s="305"/>
      <c r="K51" s="305"/>
    </row>
    <row r="52" spans="1:11" ht="23.25" x14ac:dyDescent="0.5">
      <c r="A52" s="272" t="s">
        <v>59</v>
      </c>
      <c r="B52" s="272"/>
      <c r="C52" s="272"/>
      <c r="D52" s="272"/>
      <c r="E52" s="273"/>
      <c r="F52" s="272"/>
      <c r="G52" s="270"/>
      <c r="H52" s="305"/>
      <c r="I52" s="305"/>
      <c r="J52" s="305"/>
      <c r="K52" s="305"/>
    </row>
    <row r="53" spans="1:11" ht="23.25" x14ac:dyDescent="0.5">
      <c r="A53" s="272" t="s">
        <v>60</v>
      </c>
      <c r="B53" s="278"/>
      <c r="C53" s="278"/>
      <c r="D53" s="278"/>
      <c r="E53" s="284"/>
      <c r="F53" s="278"/>
      <c r="G53" s="270"/>
      <c r="H53" s="305"/>
      <c r="I53" s="305"/>
      <c r="J53" s="305"/>
      <c r="K53" s="305"/>
    </row>
    <row r="54" spans="1:11" ht="23.25" x14ac:dyDescent="0.5">
      <c r="A54" s="272" t="s">
        <v>61</v>
      </c>
      <c r="B54" s="272">
        <v>113000000</v>
      </c>
      <c r="C54" s="272">
        <f>'[4]ประจำเดือนรวมเช็คไม่ต้องคีย์ pt'!AB89</f>
        <v>8099996</v>
      </c>
      <c r="D54" s="272">
        <f>'[4]ประจำเดือนรวมเช็คไม่ต้องคีย์ pt'!AB91</f>
        <v>105666822</v>
      </c>
      <c r="E54" s="273" t="str">
        <f>IF(D54&gt;B54,"+","-")</f>
        <v>-</v>
      </c>
      <c r="F54" s="272">
        <f>ABS(D54-B54)</f>
        <v>7333178</v>
      </c>
      <c r="G54" s="270"/>
      <c r="H54" s="305"/>
      <c r="I54" s="305"/>
      <c r="J54" s="305"/>
      <c r="K54" s="305"/>
    </row>
    <row r="55" spans="1:11" ht="23.25" x14ac:dyDescent="0.5">
      <c r="A55" s="272" t="s">
        <v>62</v>
      </c>
      <c r="B55" s="272"/>
      <c r="C55" s="272"/>
      <c r="D55" s="272"/>
      <c r="E55" s="273"/>
      <c r="F55" s="272"/>
      <c r="G55" s="270"/>
      <c r="H55" s="305"/>
      <c r="I55" s="305"/>
      <c r="J55" s="305"/>
      <c r="K55" s="305"/>
    </row>
    <row r="56" spans="1:11" ht="23.25" x14ac:dyDescent="0.5">
      <c r="A56" s="272" t="s">
        <v>63</v>
      </c>
      <c r="B56" s="272">
        <v>15000000</v>
      </c>
      <c r="C56" s="272">
        <f>'[4]ประจำเดือนรวมเช็คไม่ต้องคีย์ pt'!AC89</f>
        <v>1244520</v>
      </c>
      <c r="D56" s="272">
        <f>'[4]ประจำเดือนรวมเช็คไม่ต้องคีย์ pt'!AC91</f>
        <v>13100692</v>
      </c>
      <c r="E56" s="273" t="str">
        <f t="shared" ref="E56:E65" si="6">IF(D56&gt;B56,"+","-")</f>
        <v>-</v>
      </c>
      <c r="F56" s="272">
        <f t="shared" ref="F56:F65" si="7">ABS(D56-B56)</f>
        <v>1899308</v>
      </c>
      <c r="G56" s="270"/>
      <c r="H56" s="305"/>
      <c r="I56" s="305"/>
      <c r="J56" s="305"/>
      <c r="K56" s="305"/>
    </row>
    <row r="57" spans="1:11" ht="23.25" x14ac:dyDescent="0.5">
      <c r="A57" s="272" t="s">
        <v>64</v>
      </c>
      <c r="B57" s="272">
        <v>5000000</v>
      </c>
      <c r="C57" s="272">
        <f>'[4]ประจำเดือนรวมเช็คไม่ต้องคีย์ pt'!AD89</f>
        <v>0</v>
      </c>
      <c r="D57" s="272">
        <f>'[4]ประจำเดือนรวมเช็คไม่ต้องคีย์ pt'!AD91</f>
        <v>1820280</v>
      </c>
      <c r="E57" s="273" t="str">
        <f t="shared" si="6"/>
        <v>-</v>
      </c>
      <c r="F57" s="272">
        <f t="shared" si="7"/>
        <v>3179720</v>
      </c>
      <c r="G57" s="270"/>
      <c r="H57" s="312"/>
      <c r="I57" s="312"/>
      <c r="J57" s="312"/>
      <c r="K57" s="312"/>
    </row>
    <row r="58" spans="1:11" ht="23.25" x14ac:dyDescent="0.5">
      <c r="A58" s="272" t="s">
        <v>65</v>
      </c>
      <c r="B58" s="300"/>
      <c r="C58" s="272">
        <f>'[4]ประจำเดือนรวมเช็คไม่ต้องคีย์ pt'!AE89</f>
        <v>0</v>
      </c>
      <c r="D58" s="272">
        <v>0</v>
      </c>
      <c r="E58" s="273" t="str">
        <f t="shared" si="6"/>
        <v>-</v>
      </c>
      <c r="F58" s="272">
        <f t="shared" si="7"/>
        <v>0</v>
      </c>
      <c r="G58" s="270"/>
      <c r="H58" s="305"/>
      <c r="I58" s="305"/>
      <c r="J58" s="305"/>
      <c r="K58" s="305"/>
    </row>
    <row r="59" spans="1:11" ht="23.25" x14ac:dyDescent="0.5">
      <c r="A59" s="272" t="s">
        <v>66</v>
      </c>
      <c r="B59" s="272">
        <v>200000</v>
      </c>
      <c r="C59" s="272">
        <f>'[4]ประจำเดือนรวมเช็คไม่ต้องคีย์ pt'!AF89</f>
        <v>14125</v>
      </c>
      <c r="D59" s="272">
        <f>'[4]ประจำเดือนรวมเช็คไม่ต้องคีย์ pt'!AF91</f>
        <v>188340</v>
      </c>
      <c r="E59" s="273" t="str">
        <f t="shared" si="6"/>
        <v>-</v>
      </c>
      <c r="F59" s="272">
        <f t="shared" si="7"/>
        <v>11660</v>
      </c>
      <c r="G59" s="270"/>
      <c r="H59" s="305"/>
      <c r="I59" s="305"/>
      <c r="J59" s="305"/>
      <c r="K59" s="305"/>
    </row>
    <row r="60" spans="1:11" ht="23.25" x14ac:dyDescent="0.5">
      <c r="A60" s="272" t="s">
        <v>67</v>
      </c>
      <c r="B60" s="300"/>
      <c r="C60" s="272">
        <f>'[4]ประจำเดือนรวมเช็คไม่ต้องคีย์ pt'!AG89</f>
        <v>0</v>
      </c>
      <c r="D60" s="272">
        <f>'[4]ประจำเดือนรวมเช็คไม่ต้องคีย์ pt'!AG91</f>
        <v>0</v>
      </c>
      <c r="E60" s="273" t="str">
        <f t="shared" si="6"/>
        <v>-</v>
      </c>
      <c r="F60" s="272">
        <f t="shared" si="7"/>
        <v>0</v>
      </c>
      <c r="G60" s="270"/>
      <c r="H60" s="305"/>
      <c r="I60" s="305"/>
      <c r="J60" s="305"/>
      <c r="K60" s="305"/>
    </row>
    <row r="61" spans="1:11" ht="23.25" x14ac:dyDescent="0.5">
      <c r="A61" s="272" t="s">
        <v>68</v>
      </c>
      <c r="B61" s="272">
        <v>800000</v>
      </c>
      <c r="C61" s="272">
        <f>'[4]ประจำเดือนรวมเช็คไม่ต้องคีย์ pt'!AH89</f>
        <v>78000</v>
      </c>
      <c r="D61" s="272">
        <f>'[4]ประจำเดือนรวมเช็คไม่ต้องคีย์ pt'!AH91</f>
        <v>894000</v>
      </c>
      <c r="E61" s="273" t="str">
        <f t="shared" si="6"/>
        <v>+</v>
      </c>
      <c r="F61" s="272">
        <f t="shared" si="7"/>
        <v>94000</v>
      </c>
      <c r="G61" s="270"/>
      <c r="H61" s="305"/>
      <c r="I61" s="305"/>
      <c r="J61" s="305"/>
      <c r="K61" s="305"/>
    </row>
    <row r="62" spans="1:11" ht="23.25" x14ac:dyDescent="0.5">
      <c r="A62" s="272" t="s">
        <v>69</v>
      </c>
      <c r="B62" s="272">
        <v>300000</v>
      </c>
      <c r="C62" s="272">
        <f>'[4]ประจำเดือนรวมเช็คไม่ต้องคีย์ pt'!AI89</f>
        <v>7500</v>
      </c>
      <c r="D62" s="272">
        <f>'[4]ประจำเดือนรวมเช็คไม่ต้องคีย์ pt'!AI91</f>
        <v>271500</v>
      </c>
      <c r="E62" s="273" t="str">
        <f t="shared" si="6"/>
        <v>-</v>
      </c>
      <c r="F62" s="272">
        <f t="shared" si="7"/>
        <v>28500</v>
      </c>
      <c r="G62" s="270"/>
      <c r="H62" s="305"/>
      <c r="I62" s="305"/>
      <c r="J62" s="305"/>
      <c r="K62" s="305"/>
    </row>
    <row r="63" spans="1:11" ht="23.25" x14ac:dyDescent="0.5">
      <c r="A63" s="272" t="s">
        <v>70</v>
      </c>
      <c r="B63" s="272">
        <v>500000</v>
      </c>
      <c r="C63" s="272">
        <f>+'[4]ประจำเดือนรวมเช็คไม่ต้องคีย์ pt'!AJ89</f>
        <v>49150</v>
      </c>
      <c r="D63" s="272">
        <f>'[4]ประจำเดือนรวมเช็คไม่ต้องคีย์ pt'!AJ91</f>
        <v>415250</v>
      </c>
      <c r="E63" s="273" t="str">
        <f t="shared" si="6"/>
        <v>-</v>
      </c>
      <c r="F63" s="272">
        <f t="shared" si="7"/>
        <v>84750</v>
      </c>
      <c r="G63" s="270"/>
      <c r="H63" s="305"/>
      <c r="I63" s="305"/>
      <c r="J63" s="305"/>
      <c r="K63" s="305"/>
    </row>
    <row r="64" spans="1:11" ht="23.25" x14ac:dyDescent="0.5">
      <c r="A64" s="272" t="s">
        <v>71</v>
      </c>
      <c r="B64" s="272"/>
      <c r="C64" s="272"/>
      <c r="D64" s="272"/>
      <c r="E64" s="273"/>
      <c r="F64" s="272"/>
      <c r="G64" s="270"/>
      <c r="H64" s="305"/>
      <c r="I64" s="305"/>
      <c r="J64" s="305"/>
      <c r="K64" s="305"/>
    </row>
    <row r="65" spans="1:11" ht="23.25" x14ac:dyDescent="0.5">
      <c r="A65" s="272" t="s">
        <v>72</v>
      </c>
      <c r="B65" s="272">
        <v>7200000</v>
      </c>
      <c r="C65" s="272">
        <f>+'[4]ประจำเดือนรวมเช็คไม่ต้องคีย์ pt'!AK89</f>
        <v>598584</v>
      </c>
      <c r="D65" s="272">
        <f>'[4]ประจำเดือนรวมเช็คไม่ต้องคีย์ pt'!AK91</f>
        <v>6763454</v>
      </c>
      <c r="E65" s="273" t="str">
        <f t="shared" si="6"/>
        <v>-</v>
      </c>
      <c r="F65" s="272">
        <f t="shared" si="7"/>
        <v>436546</v>
      </c>
      <c r="G65" s="270"/>
      <c r="H65" s="305"/>
      <c r="I65" s="305"/>
      <c r="J65" s="305"/>
      <c r="K65" s="305"/>
    </row>
    <row r="66" spans="1:11" ht="23.25" x14ac:dyDescent="0.5">
      <c r="A66" s="272" t="s">
        <v>73</v>
      </c>
      <c r="B66" s="272"/>
      <c r="C66" s="272"/>
      <c r="D66" s="272"/>
      <c r="E66" s="273"/>
      <c r="F66" s="272"/>
      <c r="G66" s="270"/>
      <c r="H66" s="305"/>
      <c r="I66" s="305"/>
      <c r="J66" s="305"/>
      <c r="K66" s="305"/>
    </row>
    <row r="67" spans="1:11" ht="23.25" x14ac:dyDescent="0.5">
      <c r="A67" s="272" t="s">
        <v>74</v>
      </c>
      <c r="B67" s="272">
        <v>200000000</v>
      </c>
      <c r="C67" s="272">
        <f>'[4]ประจำเดือนรวมเช็คไม่ต้องคีย์ pt'!AL89</f>
        <v>34866966.200000003</v>
      </c>
      <c r="D67" s="272">
        <f>'[4]ประจำเดือนรวมเช็คไม่ต้องคีย์ pt'!AL91</f>
        <v>230700061.09999996</v>
      </c>
      <c r="E67" s="273" t="str">
        <f>IF(D67&gt;B67,"+","-")</f>
        <v>+</v>
      </c>
      <c r="F67" s="272">
        <f>ABS(D67-B67)</f>
        <v>30700061.099999964</v>
      </c>
      <c r="G67" s="270"/>
      <c r="H67" s="305"/>
      <c r="I67" s="305"/>
      <c r="J67" s="305"/>
      <c r="K67" s="305"/>
    </row>
    <row r="68" spans="1:11" ht="23.25" x14ac:dyDescent="0.5">
      <c r="A68" s="272" t="s">
        <v>75</v>
      </c>
      <c r="B68" s="272"/>
      <c r="C68" s="272"/>
      <c r="D68" s="272"/>
      <c r="E68" s="273"/>
      <c r="F68" s="272"/>
      <c r="G68" s="270"/>
      <c r="H68" s="312"/>
      <c r="I68" s="312"/>
      <c r="J68" s="312"/>
      <c r="K68" s="312"/>
    </row>
    <row r="69" spans="1:11" ht="23.25" x14ac:dyDescent="0.5">
      <c r="A69" s="272" t="s">
        <v>76</v>
      </c>
      <c r="B69" s="272"/>
      <c r="C69" s="272">
        <f>'[4]ประจำเดือนรวมเช็คไม่ต้องคีย์ pt'!AM89</f>
        <v>0</v>
      </c>
      <c r="D69" s="272">
        <f>'[4]ประจำเดือนรวมเช็คไม่ต้องคีย์ pt'!AM91</f>
        <v>0</v>
      </c>
      <c r="E69" s="273" t="str">
        <f t="shared" ref="E69:E84" si="8">IF(D69&gt;B69,"+","-")</f>
        <v>-</v>
      </c>
      <c r="F69" s="272">
        <f t="shared" ref="F69:F84" si="9">ABS(D69-B69)</f>
        <v>0</v>
      </c>
      <c r="G69" s="270"/>
      <c r="H69" s="305"/>
      <c r="I69" s="305"/>
      <c r="J69" s="305"/>
      <c r="K69" s="305"/>
    </row>
    <row r="70" spans="1:11" ht="23.25" x14ac:dyDescent="0.5">
      <c r="A70" s="272" t="s">
        <v>77</v>
      </c>
      <c r="B70" s="272">
        <v>10000000</v>
      </c>
      <c r="C70" s="272">
        <f>'[4]ประจำเดือนรวมเช็คไม่ต้องคีย์ pt'!AN89</f>
        <v>1300438.75</v>
      </c>
      <c r="D70" s="272">
        <f>'[4]ประจำเดือนรวมเช็คไม่ต้องคีย์ pt'!AN91</f>
        <v>10278885</v>
      </c>
      <c r="E70" s="273" t="str">
        <f t="shared" si="8"/>
        <v>+</v>
      </c>
      <c r="F70" s="272">
        <f t="shared" si="9"/>
        <v>278885</v>
      </c>
      <c r="G70" s="270"/>
      <c r="H70" s="305"/>
      <c r="I70" s="305"/>
      <c r="J70" s="305"/>
      <c r="K70" s="305"/>
    </row>
    <row r="71" spans="1:11" ht="23.25" x14ac:dyDescent="0.5">
      <c r="A71" s="272" t="s">
        <v>78</v>
      </c>
      <c r="B71" s="272">
        <v>700000</v>
      </c>
      <c r="C71" s="272">
        <f>'[4]ประจำเดือนรวมเช็คไม่ต้องคีย์ pt'!AO89</f>
        <v>51650</v>
      </c>
      <c r="D71" s="272">
        <f>'[4]ประจำเดือนรวมเช็คไม่ต้องคีย์ pt'!AO91</f>
        <v>430682</v>
      </c>
      <c r="E71" s="273" t="str">
        <f t="shared" si="8"/>
        <v>-</v>
      </c>
      <c r="F71" s="272">
        <f t="shared" si="9"/>
        <v>269318</v>
      </c>
      <c r="G71" s="270"/>
      <c r="H71" s="305"/>
      <c r="I71" s="305"/>
      <c r="J71" s="305"/>
      <c r="K71" s="305"/>
    </row>
    <row r="72" spans="1:11" ht="23.25" x14ac:dyDescent="0.5">
      <c r="A72" s="272" t="s">
        <v>79</v>
      </c>
      <c r="B72" s="272">
        <v>1170000</v>
      </c>
      <c r="C72" s="272">
        <f>'[4]ประจำเดือนรวมเช็คไม่ต้องคีย์ pt'!AP89</f>
        <v>80290</v>
      </c>
      <c r="D72" s="272">
        <f>'[4]ประจำเดือนรวมเช็คไม่ต้องคีย์ pt'!AP91</f>
        <v>798870</v>
      </c>
      <c r="E72" s="273" t="str">
        <f t="shared" si="8"/>
        <v>-</v>
      </c>
      <c r="F72" s="272">
        <f t="shared" si="9"/>
        <v>371130</v>
      </c>
      <c r="G72" s="270"/>
      <c r="H72" s="305"/>
      <c r="I72" s="305"/>
      <c r="J72" s="305"/>
      <c r="K72" s="305"/>
    </row>
    <row r="73" spans="1:11" ht="23.25" x14ac:dyDescent="0.5">
      <c r="A73" s="272" t="s">
        <v>80</v>
      </c>
      <c r="B73" s="272">
        <v>10000000</v>
      </c>
      <c r="C73" s="272">
        <f>'[4]ประจำเดือนรวมเช็คไม่ต้องคีย์ pt'!AQ89</f>
        <v>523989</v>
      </c>
      <c r="D73" s="272">
        <f>'[4]ประจำเดือนรวมเช็คไม่ต้องคีย์ pt'!AQ91</f>
        <v>3879345</v>
      </c>
      <c r="E73" s="273" t="str">
        <f t="shared" si="8"/>
        <v>-</v>
      </c>
      <c r="F73" s="272">
        <f t="shared" si="9"/>
        <v>6120655</v>
      </c>
      <c r="G73" s="270"/>
      <c r="H73" s="312"/>
      <c r="I73" s="312"/>
      <c r="J73" s="312"/>
      <c r="K73" s="312"/>
    </row>
    <row r="74" spans="1:11" ht="23.25" x14ac:dyDescent="0.5">
      <c r="A74" s="272" t="s">
        <v>81</v>
      </c>
      <c r="B74" s="272">
        <v>4500000</v>
      </c>
      <c r="C74" s="272">
        <f>'[4]ประจำเดือนรวมเช็คไม่ต้องคีย์ pt'!AR89</f>
        <v>320560</v>
      </c>
      <c r="D74" s="272">
        <f>'[4]ประจำเดือนรวมเช็คไม่ต้องคีย์ pt'!AR91</f>
        <v>3544070</v>
      </c>
      <c r="E74" s="273" t="str">
        <f t="shared" si="8"/>
        <v>-</v>
      </c>
      <c r="F74" s="272">
        <f t="shared" si="9"/>
        <v>955930</v>
      </c>
      <c r="G74" s="270"/>
      <c r="H74" s="305"/>
      <c r="I74" s="305"/>
      <c r="J74" s="305"/>
      <c r="K74" s="305"/>
    </row>
    <row r="75" spans="1:11" ht="23.25" x14ac:dyDescent="0.5">
      <c r="A75" s="272" t="s">
        <v>82</v>
      </c>
      <c r="B75" s="272">
        <v>200000</v>
      </c>
      <c r="C75" s="272">
        <f>'[4]ประจำเดือนรวมเช็คไม่ต้องคีย์ pt'!AS89</f>
        <v>5060</v>
      </c>
      <c r="D75" s="272">
        <f>'[4]ประจำเดือนรวมเช็คไม่ต้องคีย์ pt'!AS91</f>
        <v>68980</v>
      </c>
      <c r="E75" s="273" t="str">
        <f t="shared" si="8"/>
        <v>-</v>
      </c>
      <c r="F75" s="272">
        <f t="shared" si="9"/>
        <v>131020</v>
      </c>
      <c r="G75" s="270"/>
      <c r="H75" s="305"/>
      <c r="I75" s="305"/>
      <c r="J75" s="305"/>
      <c r="K75" s="305"/>
    </row>
    <row r="76" spans="1:11" ht="23.25" x14ac:dyDescent="0.5">
      <c r="A76" s="272" t="s">
        <v>83</v>
      </c>
      <c r="B76" s="272">
        <v>7000000</v>
      </c>
      <c r="C76" s="272">
        <f>'[4]ประจำเดือนรวมเช็คไม่ต้องคีย์ pt'!AT89</f>
        <v>984900</v>
      </c>
      <c r="D76" s="272">
        <f>'[4]ประจำเดือนรวมเช็คไม่ต้องคีย์ pt'!AT91</f>
        <v>5928757</v>
      </c>
      <c r="E76" s="273" t="str">
        <f t="shared" si="8"/>
        <v>-</v>
      </c>
      <c r="F76" s="272">
        <f t="shared" si="9"/>
        <v>1071243</v>
      </c>
      <c r="G76" s="270"/>
      <c r="H76" s="305"/>
      <c r="I76" s="305"/>
      <c r="J76" s="305"/>
      <c r="K76" s="305"/>
    </row>
    <row r="77" spans="1:11" ht="23.25" x14ac:dyDescent="0.5">
      <c r="A77" s="272" t="s">
        <v>84</v>
      </c>
      <c r="B77" s="272">
        <v>14000000</v>
      </c>
      <c r="C77" s="272">
        <f>'[4]ประจำเดือนรวมเช็คไม่ต้องคีย์ pt'!AU89</f>
        <v>1059415</v>
      </c>
      <c r="D77" s="272">
        <f>'[4]ประจำเดือนรวมเช็คไม่ต้องคีย์ pt'!AU91</f>
        <v>8958950</v>
      </c>
      <c r="E77" s="273" t="str">
        <f t="shared" si="8"/>
        <v>-</v>
      </c>
      <c r="F77" s="272">
        <f t="shared" si="9"/>
        <v>5041050</v>
      </c>
      <c r="G77" s="270"/>
      <c r="H77" s="305"/>
      <c r="I77" s="305"/>
      <c r="J77" s="305"/>
      <c r="K77" s="305"/>
    </row>
    <row r="78" spans="1:11" ht="23.25" x14ac:dyDescent="0.5">
      <c r="A78" s="272" t="s">
        <v>85</v>
      </c>
      <c r="B78" s="272">
        <v>80000</v>
      </c>
      <c r="C78" s="272">
        <f>'[4]ประจำเดือนรวมเช็คไม่ต้องคีย์ pt'!AV89</f>
        <v>0</v>
      </c>
      <c r="D78" s="272">
        <f>'[4]ประจำเดือนรวมเช็คไม่ต้องคีย์ pt'!AV91</f>
        <v>2740</v>
      </c>
      <c r="E78" s="273" t="str">
        <f t="shared" si="8"/>
        <v>-</v>
      </c>
      <c r="F78" s="272">
        <f t="shared" si="9"/>
        <v>77260</v>
      </c>
      <c r="G78" s="270"/>
      <c r="H78" s="312"/>
      <c r="I78" s="312"/>
      <c r="J78" s="312"/>
      <c r="K78" s="312"/>
    </row>
    <row r="79" spans="1:11" ht="23.25" x14ac:dyDescent="0.5">
      <c r="A79" s="272" t="s">
        <v>86</v>
      </c>
      <c r="B79" s="272">
        <v>8380000</v>
      </c>
      <c r="C79" s="272">
        <f>'[4]ประจำเดือนรวมเช็คไม่ต้องคีย์ pt'!AW89</f>
        <v>885800</v>
      </c>
      <c r="D79" s="272">
        <f>'[4]ประจำเดือนรวมเช็คไม่ต้องคีย์ pt'!AW91</f>
        <v>28518475</v>
      </c>
      <c r="E79" s="273" t="str">
        <f t="shared" si="8"/>
        <v>+</v>
      </c>
      <c r="F79" s="272">
        <f t="shared" si="9"/>
        <v>20138475</v>
      </c>
      <c r="G79" s="270"/>
      <c r="H79" s="305"/>
      <c r="I79" s="305"/>
      <c r="J79" s="305"/>
      <c r="K79" s="305"/>
    </row>
    <row r="80" spans="1:11" ht="23.25" x14ac:dyDescent="0.5">
      <c r="A80" s="272" t="s">
        <v>87</v>
      </c>
      <c r="B80" s="272"/>
      <c r="C80" s="272">
        <f>'[4]ประจำเดือนรวมเช็คไม่ต้องคีย์ pt'!AX89</f>
        <v>0</v>
      </c>
      <c r="D80" s="272">
        <f>'[4]ประจำเดือนรวมเช็คไม่ต้องคีย์ pt'!AX91</f>
        <v>0</v>
      </c>
      <c r="E80" s="273" t="str">
        <f t="shared" si="8"/>
        <v>-</v>
      </c>
      <c r="F80" s="272">
        <f t="shared" si="9"/>
        <v>0</v>
      </c>
      <c r="G80" s="270"/>
      <c r="H80" s="305"/>
      <c r="I80" s="305"/>
      <c r="J80" s="305"/>
      <c r="K80" s="305"/>
    </row>
    <row r="81" spans="1:11" ht="23.25" x14ac:dyDescent="0.5">
      <c r="A81" s="272" t="s">
        <v>88</v>
      </c>
      <c r="B81" s="272">
        <v>30000</v>
      </c>
      <c r="C81" s="272">
        <f>'[4]ประจำเดือนรวมเช็คไม่ต้องคีย์ pt'!AY89</f>
        <v>10200</v>
      </c>
      <c r="D81" s="272">
        <f>'[4]ประจำเดือนรวมเช็คไม่ต้องคีย์ pt'!AY91</f>
        <v>61925</v>
      </c>
      <c r="E81" s="273" t="str">
        <f t="shared" si="8"/>
        <v>+</v>
      </c>
      <c r="F81" s="272">
        <f t="shared" si="9"/>
        <v>31925</v>
      </c>
      <c r="G81" s="270"/>
      <c r="H81" s="305"/>
      <c r="I81" s="305"/>
      <c r="J81" s="305"/>
      <c r="K81" s="305"/>
    </row>
    <row r="82" spans="1:11" ht="23.25" x14ac:dyDescent="0.5">
      <c r="A82" s="272" t="s">
        <v>89</v>
      </c>
      <c r="B82" s="272"/>
      <c r="C82" s="272">
        <f>'[4]ประจำเดือนรวมเช็คไม่ต้องคีย์ pt'!AZ89</f>
        <v>0</v>
      </c>
      <c r="D82" s="272">
        <f>'[4]ประจำเดือนรวมเช็คไม่ต้องคีย์ pt'!AZ91</f>
        <v>0</v>
      </c>
      <c r="E82" s="273" t="str">
        <f t="shared" si="8"/>
        <v>-</v>
      </c>
      <c r="F82" s="272">
        <f t="shared" si="9"/>
        <v>0</v>
      </c>
      <c r="G82" s="270"/>
      <c r="H82" s="305"/>
      <c r="I82" s="305"/>
      <c r="J82" s="305"/>
      <c r="K82" s="305"/>
    </row>
    <row r="83" spans="1:11" ht="23.25" x14ac:dyDescent="0.5">
      <c r="A83" s="272" t="s">
        <v>90</v>
      </c>
      <c r="B83" s="272">
        <v>42000000</v>
      </c>
      <c r="C83" s="272">
        <f>'[4]ประจำเดือนรวมเช็คไม่ต้องคีย์ pt'!BA89</f>
        <v>0</v>
      </c>
      <c r="D83" s="272">
        <f>'[4]ประจำเดือนรวมเช็คไม่ต้องคีย์ pt'!BA91</f>
        <v>0</v>
      </c>
      <c r="E83" s="273" t="str">
        <f>IF(D83&gt;B83,"+","-")</f>
        <v>-</v>
      </c>
      <c r="F83" s="272">
        <f>ABS(D83-B83)</f>
        <v>42000000</v>
      </c>
      <c r="G83" s="270"/>
      <c r="H83" s="305"/>
      <c r="I83" s="305"/>
      <c r="J83" s="305"/>
      <c r="K83" s="305"/>
    </row>
    <row r="84" spans="1:11" ht="23.25" x14ac:dyDescent="0.5">
      <c r="A84" s="272" t="s">
        <v>91</v>
      </c>
      <c r="B84" s="272">
        <v>40000</v>
      </c>
      <c r="C84" s="272">
        <f>+'[4]ประจำเดือนรวมเช็คไม่ต้องคีย์ pt'!BB89</f>
        <v>8345</v>
      </c>
      <c r="D84" s="272">
        <f>'[4]ประจำเดือนรวมเช็คไม่ต้องคีย์ pt'!BB91</f>
        <v>81159</v>
      </c>
      <c r="E84" s="273" t="str">
        <f t="shared" si="8"/>
        <v>+</v>
      </c>
      <c r="F84" s="272">
        <f t="shared" si="9"/>
        <v>41159</v>
      </c>
      <c r="G84" s="270"/>
      <c r="H84" s="305"/>
      <c r="I84" s="305"/>
      <c r="J84" s="305"/>
      <c r="K84" s="305"/>
    </row>
    <row r="85" spans="1:11" ht="23.25" x14ac:dyDescent="0.5">
      <c r="A85" s="269" t="s">
        <v>92</v>
      </c>
      <c r="B85" s="268"/>
      <c r="C85" s="268"/>
      <c r="D85" s="268"/>
      <c r="E85" s="269"/>
      <c r="F85" s="268"/>
      <c r="G85" s="270"/>
      <c r="H85" s="305"/>
      <c r="I85" s="305"/>
      <c r="J85" s="305"/>
      <c r="K85" s="305"/>
    </row>
    <row r="86" spans="1:11" ht="23.25" x14ac:dyDescent="0.5">
      <c r="A86" s="290" t="s">
        <v>93</v>
      </c>
      <c r="B86" s="277">
        <f>SUM(B30:B43)+SUM(B49:B84)</f>
        <v>2501500000</v>
      </c>
      <c r="C86" s="277">
        <f>SUM(C30:C43)+SUM(C49:C84)</f>
        <v>124047329.37</v>
      </c>
      <c r="D86" s="277">
        <f>SUM(D30:D43)+SUM(D49:D84)</f>
        <v>1199672829.97</v>
      </c>
      <c r="E86" s="290" t="str">
        <f>IF(D86&gt;B86,"+","-")</f>
        <v>-</v>
      </c>
      <c r="F86" s="277">
        <f>ABS(D86-B86)</f>
        <v>1301827170.03</v>
      </c>
      <c r="G86" s="270"/>
      <c r="H86" s="305"/>
      <c r="I86" s="305"/>
      <c r="J86" s="305"/>
      <c r="K86" s="305"/>
    </row>
    <row r="87" spans="1:11" ht="23.25" x14ac:dyDescent="0.5">
      <c r="A87" s="292"/>
      <c r="B87" s="287"/>
      <c r="C87" s="287"/>
      <c r="D87" s="287"/>
      <c r="E87" s="292"/>
      <c r="F87" s="287"/>
      <c r="G87" s="270"/>
      <c r="H87" s="305"/>
      <c r="I87" s="305"/>
      <c r="J87" s="305"/>
      <c r="K87" s="305"/>
    </row>
    <row r="88" spans="1:11" ht="23.25" x14ac:dyDescent="0.5">
      <c r="A88" s="292"/>
      <c r="B88" s="287"/>
      <c r="C88" s="287"/>
      <c r="D88" s="287"/>
      <c r="E88" s="292"/>
      <c r="F88" s="287"/>
      <c r="G88" s="270"/>
      <c r="H88" s="305"/>
      <c r="I88" s="305"/>
      <c r="J88" s="305"/>
      <c r="K88" s="305"/>
    </row>
    <row r="89" spans="1:11" ht="23.25" x14ac:dyDescent="0.5">
      <c r="A89" s="292"/>
      <c r="B89" s="287"/>
      <c r="C89" s="287"/>
      <c r="D89" s="287"/>
      <c r="E89" s="292"/>
      <c r="F89" s="287"/>
      <c r="G89" s="270"/>
      <c r="H89" s="305"/>
      <c r="I89" s="305"/>
      <c r="J89" s="305"/>
      <c r="K89" s="305"/>
    </row>
    <row r="90" spans="1:11" ht="23.25" x14ac:dyDescent="0.5">
      <c r="A90" s="292"/>
      <c r="B90" s="287"/>
      <c r="C90" s="287"/>
      <c r="D90" s="287"/>
      <c r="E90" s="292"/>
      <c r="F90" s="287"/>
      <c r="G90" s="270"/>
      <c r="H90" s="305"/>
      <c r="I90" s="305"/>
      <c r="J90" s="305"/>
      <c r="K90" s="305"/>
    </row>
    <row r="91" spans="1:11" ht="23.25" x14ac:dyDescent="0.45">
      <c r="A91" s="304" t="s">
        <v>94</v>
      </c>
      <c r="B91" s="304"/>
      <c r="C91" s="304"/>
      <c r="D91" s="304"/>
      <c r="E91" s="304"/>
      <c r="F91" s="304"/>
      <c r="G91" s="270"/>
      <c r="H91" s="305"/>
      <c r="I91" s="305"/>
      <c r="J91" s="305"/>
      <c r="K91" s="305"/>
    </row>
    <row r="92" spans="1:11" ht="23.25" x14ac:dyDescent="0.45">
      <c r="A92" s="304"/>
      <c r="B92" s="304"/>
      <c r="C92" s="304"/>
      <c r="D92" s="304"/>
      <c r="E92" s="304"/>
      <c r="F92" s="304"/>
      <c r="G92" s="270"/>
      <c r="H92" s="305"/>
      <c r="I92" s="305"/>
      <c r="J92" s="305"/>
      <c r="K92" s="305"/>
    </row>
    <row r="93" spans="1:11" ht="23.25" x14ac:dyDescent="0.5">
      <c r="A93" s="307" t="s">
        <v>2</v>
      </c>
      <c r="B93" s="307" t="s">
        <v>3</v>
      </c>
      <c r="C93" s="307" t="s">
        <v>4</v>
      </c>
      <c r="D93" s="307" t="s">
        <v>5</v>
      </c>
      <c r="E93" s="307" t="s">
        <v>6</v>
      </c>
      <c r="F93" s="307" t="s">
        <v>7</v>
      </c>
      <c r="G93" s="270"/>
      <c r="H93" s="305"/>
      <c r="I93" s="305"/>
      <c r="J93" s="305"/>
      <c r="K93" s="305"/>
    </row>
    <row r="94" spans="1:11" ht="23.25" x14ac:dyDescent="0.5">
      <c r="A94" s="310"/>
      <c r="B94" s="310" t="str">
        <f>+B48</f>
        <v>ปี 2561</v>
      </c>
      <c r="C94" s="310"/>
      <c r="D94" s="310"/>
      <c r="E94" s="310" t="s">
        <v>9</v>
      </c>
      <c r="F94" s="310" t="s">
        <v>56</v>
      </c>
      <c r="G94" s="270"/>
      <c r="H94" s="305"/>
      <c r="I94" s="305"/>
      <c r="J94" s="305"/>
      <c r="K94" s="305"/>
    </row>
    <row r="95" spans="1:11" ht="23.25" x14ac:dyDescent="0.5">
      <c r="A95" s="314" t="s">
        <v>95</v>
      </c>
      <c r="B95" s="268"/>
      <c r="C95" s="268"/>
      <c r="D95" s="268"/>
      <c r="E95" s="269"/>
      <c r="F95" s="268"/>
      <c r="G95" s="270"/>
      <c r="H95" s="305"/>
      <c r="I95" s="305"/>
      <c r="J95" s="305"/>
      <c r="K95" s="305"/>
    </row>
    <row r="96" spans="1:11" ht="23.25" x14ac:dyDescent="0.5">
      <c r="A96" s="315" t="s">
        <v>96</v>
      </c>
      <c r="B96" s="272">
        <v>424000000</v>
      </c>
      <c r="C96" s="272">
        <f>'[4]ประจำเดือนรวมเช็คไม่ต้องคีย์ pt'!BD89</f>
        <v>6147946.9100000001</v>
      </c>
      <c r="D96" s="272">
        <f>'[4]ประจำเดือนรวมเช็คไม่ต้องคีย์ pt'!BD91</f>
        <v>123770969.08999996</v>
      </c>
      <c r="E96" s="273" t="str">
        <f t="shared" ref="E96:E103" si="10">IF(D96&gt;B96,"+","-")</f>
        <v>-</v>
      </c>
      <c r="F96" s="272">
        <f t="shared" ref="F96:F103" si="11">ABS(D96-B96)</f>
        <v>300229030.91000003</v>
      </c>
      <c r="G96" s="270"/>
      <c r="H96" s="312"/>
      <c r="I96" s="312"/>
      <c r="J96" s="312"/>
      <c r="K96" s="312"/>
    </row>
    <row r="97" spans="1:11" ht="23.25" x14ac:dyDescent="0.5">
      <c r="A97" s="315" t="s">
        <v>97</v>
      </c>
      <c r="B97" s="272"/>
      <c r="C97" s="272">
        <f>'[4]ประจำเดือนรวมเช็คไม่ต้องคีย์ pt'!BE89</f>
        <v>0</v>
      </c>
      <c r="D97" s="272">
        <f>'[4]ประจำเดือนรวมเช็คไม่ต้องคีย์ pt'!BE91</f>
        <v>792219</v>
      </c>
      <c r="E97" s="273" t="str">
        <f t="shared" si="10"/>
        <v>+</v>
      </c>
      <c r="F97" s="272">
        <f t="shared" si="11"/>
        <v>792219</v>
      </c>
      <c r="G97" s="270"/>
      <c r="H97" s="312"/>
      <c r="I97" s="312"/>
      <c r="J97" s="312"/>
      <c r="K97" s="312"/>
    </row>
    <row r="98" spans="1:11" ht="23.25" x14ac:dyDescent="0.5">
      <c r="A98" s="315" t="s">
        <v>98</v>
      </c>
      <c r="B98" s="272">
        <v>18965000</v>
      </c>
      <c r="C98" s="272">
        <f>'[4]ประจำเดือนรวมเช็คไม่ต้องคีย์ pt'!BF89</f>
        <v>6720</v>
      </c>
      <c r="D98" s="272">
        <f>'[4]ประจำเดือนรวมเช็คไม่ต้องคีย์ pt'!BF91</f>
        <v>32574100.5</v>
      </c>
      <c r="E98" s="273" t="str">
        <f t="shared" si="10"/>
        <v>+</v>
      </c>
      <c r="F98" s="272">
        <f t="shared" si="11"/>
        <v>13609100.5</v>
      </c>
      <c r="G98" s="270"/>
      <c r="H98" s="305"/>
      <c r="I98" s="305"/>
      <c r="J98" s="305"/>
      <c r="K98" s="305"/>
    </row>
    <row r="99" spans="1:11" ht="23.25" x14ac:dyDescent="0.5">
      <c r="A99" s="315" t="s">
        <v>99</v>
      </c>
      <c r="B99" s="272"/>
      <c r="C99" s="272">
        <f>'[4]ประจำเดือนรวมเช็คไม่ต้องคีย์ pt'!BG89</f>
        <v>0</v>
      </c>
      <c r="D99" s="272">
        <f>+'[4]ประจำเดือนรวมเช็คไม่ต้องคีย์ pt'!BG91</f>
        <v>0</v>
      </c>
      <c r="E99" s="273" t="str">
        <f t="shared" si="10"/>
        <v>-</v>
      </c>
      <c r="F99" s="272">
        <f t="shared" si="11"/>
        <v>0</v>
      </c>
      <c r="G99" s="270"/>
      <c r="H99" s="312"/>
      <c r="I99" s="312"/>
      <c r="J99" s="312"/>
      <c r="K99" s="312"/>
    </row>
    <row r="100" spans="1:11" ht="23.25" x14ac:dyDescent="0.5">
      <c r="A100" s="315" t="s">
        <v>100</v>
      </c>
      <c r="B100" s="272"/>
      <c r="C100" s="272"/>
      <c r="D100" s="272"/>
      <c r="E100" s="273"/>
      <c r="F100" s="272"/>
      <c r="G100" s="270"/>
      <c r="H100" s="305"/>
      <c r="I100" s="305"/>
      <c r="J100" s="305"/>
      <c r="K100" s="305"/>
    </row>
    <row r="101" spans="1:11" ht="23.25" x14ac:dyDescent="0.5">
      <c r="A101" s="315" t="s">
        <v>101</v>
      </c>
      <c r="B101" s="272">
        <v>557000000</v>
      </c>
      <c r="C101" s="272">
        <f>'[4]ประจำเดือนรวมเช็คไม่ต้องคีย์ pt'!BH89</f>
        <v>64130292.140000008</v>
      </c>
      <c r="D101" s="272">
        <f>'[4]ประจำเดือนรวมเช็คไม่ต้องคีย์ pt'!BH91</f>
        <v>509976879.13000011</v>
      </c>
      <c r="E101" s="273" t="str">
        <f t="shared" si="10"/>
        <v>-</v>
      </c>
      <c r="F101" s="272">
        <f t="shared" si="11"/>
        <v>47023120.869999886</v>
      </c>
      <c r="G101" s="270"/>
      <c r="H101" s="305"/>
      <c r="I101" s="305"/>
      <c r="J101" s="305"/>
      <c r="K101" s="305"/>
    </row>
    <row r="102" spans="1:11" ht="23.25" x14ac:dyDescent="0.5">
      <c r="A102" s="315" t="s">
        <v>102</v>
      </c>
      <c r="B102" s="272">
        <v>35000</v>
      </c>
      <c r="C102" s="272">
        <f>'[4]ประจำเดือนรวมเช็คไม่ต้องคีย์ pt'!BI89</f>
        <v>0</v>
      </c>
      <c r="D102" s="272">
        <f>'[4]ประจำเดือนรวมเช็คไม่ต้องคีย์ pt'!BI91</f>
        <v>0</v>
      </c>
      <c r="E102" s="273" t="str">
        <f t="shared" si="10"/>
        <v>-</v>
      </c>
      <c r="F102" s="272">
        <f t="shared" si="11"/>
        <v>35000</v>
      </c>
      <c r="G102" s="270"/>
      <c r="H102" s="305"/>
      <c r="I102" s="305"/>
      <c r="J102" s="305"/>
      <c r="K102" s="305"/>
    </row>
    <row r="103" spans="1:11" ht="23.25" x14ac:dyDescent="0.5">
      <c r="A103" s="316" t="s">
        <v>103</v>
      </c>
      <c r="B103" s="279">
        <f>SUM(B96:B102)</f>
        <v>1000000000</v>
      </c>
      <c r="C103" s="279">
        <f>SUM(C96:C102)</f>
        <v>70284959.050000012</v>
      </c>
      <c r="D103" s="279">
        <f>SUM(D96:D102)</f>
        <v>667114167.72000003</v>
      </c>
      <c r="E103" s="267" t="str">
        <f t="shared" si="10"/>
        <v>-</v>
      </c>
      <c r="F103" s="279">
        <f t="shared" si="11"/>
        <v>332885832.27999997</v>
      </c>
      <c r="G103" s="270"/>
      <c r="H103" s="305"/>
      <c r="I103" s="305"/>
      <c r="J103" s="305"/>
      <c r="K103" s="305"/>
    </row>
    <row r="104" spans="1:11" ht="23.25" x14ac:dyDescent="0.5">
      <c r="A104" s="314" t="s">
        <v>104</v>
      </c>
      <c r="B104" s="296"/>
      <c r="C104" s="296"/>
      <c r="D104" s="296"/>
      <c r="E104" s="297"/>
      <c r="F104" s="296"/>
      <c r="G104" s="270"/>
      <c r="H104" s="305"/>
      <c r="I104" s="305"/>
      <c r="J104" s="305"/>
      <c r="K104" s="305"/>
    </row>
    <row r="105" spans="1:11" ht="23.25" x14ac:dyDescent="0.5">
      <c r="A105" s="315" t="s">
        <v>105</v>
      </c>
      <c r="B105" s="272"/>
      <c r="C105" s="272"/>
      <c r="D105" s="272"/>
      <c r="E105" s="273"/>
      <c r="F105" s="272"/>
      <c r="G105" s="270"/>
      <c r="H105" s="305"/>
      <c r="I105" s="305"/>
      <c r="J105" s="305"/>
      <c r="K105" s="305"/>
    </row>
    <row r="106" spans="1:11" ht="23.25" x14ac:dyDescent="0.5">
      <c r="A106" s="315" t="s">
        <v>106</v>
      </c>
      <c r="B106" s="272">
        <v>55000000</v>
      </c>
      <c r="C106" s="272">
        <f>'[4]ประจำเดือนรวมเช็คไม่ต้องคีย์ pt'!BW89</f>
        <v>0</v>
      </c>
      <c r="D106" s="272">
        <f>'[4]ประจำเดือนรวมเช็คไม่ต้องคีย์ pt'!BW91</f>
        <v>0</v>
      </c>
      <c r="E106" s="273" t="str">
        <f>IF(D106&gt;B106,"+","-")</f>
        <v>-</v>
      </c>
      <c r="F106" s="272">
        <f>ABS(D106-B106)</f>
        <v>55000000</v>
      </c>
      <c r="G106" s="270"/>
      <c r="H106" s="305"/>
      <c r="I106" s="305"/>
      <c r="J106" s="305"/>
      <c r="K106" s="305"/>
    </row>
    <row r="107" spans="1:11" ht="23.25" x14ac:dyDescent="0.5">
      <c r="A107" s="315" t="s">
        <v>107</v>
      </c>
      <c r="B107" s="272">
        <v>5000000</v>
      </c>
      <c r="C107" s="272">
        <f>'[4]ประจำเดือนรวมเช็คไม่ต้องคีย์ pt'!BX89</f>
        <v>0</v>
      </c>
      <c r="D107" s="272">
        <f>'[4]ประจำเดือนรวมเช็คไม่ต้องคีย์ pt'!BX91</f>
        <v>0</v>
      </c>
      <c r="E107" s="273" t="str">
        <f>IF(D107&gt;B107,"+","-")</f>
        <v>-</v>
      </c>
      <c r="F107" s="272">
        <f>ABS(D107-B107)</f>
        <v>5000000</v>
      </c>
      <c r="G107" s="270"/>
      <c r="H107" s="305"/>
      <c r="I107" s="305"/>
      <c r="J107" s="305"/>
      <c r="K107" s="305"/>
    </row>
    <row r="108" spans="1:11" ht="23.25" x14ac:dyDescent="0.5">
      <c r="A108" s="315" t="s">
        <v>108</v>
      </c>
      <c r="B108" s="272"/>
      <c r="C108" s="272">
        <f>'[4]ประจำเดือนรวมเช็คไม่ต้องคีย์ pt'!BY89</f>
        <v>0</v>
      </c>
      <c r="D108" s="272">
        <f>'[4]ประจำเดือนรวมเช็คไม่ต้องคีย์ pt'!BY91</f>
        <v>0</v>
      </c>
      <c r="E108" s="273" t="str">
        <f>IF(D108&gt;B108,"+","-")</f>
        <v>-</v>
      </c>
      <c r="F108" s="272">
        <f>ABS(D108-B108)</f>
        <v>0</v>
      </c>
      <c r="G108" s="270"/>
      <c r="H108" s="305"/>
      <c r="I108" s="305"/>
      <c r="J108" s="305"/>
      <c r="K108" s="305"/>
    </row>
    <row r="109" spans="1:11" ht="23.25" x14ac:dyDescent="0.5">
      <c r="A109" s="314" t="s">
        <v>109</v>
      </c>
      <c r="B109" s="268"/>
      <c r="C109" s="268"/>
      <c r="D109" s="268"/>
      <c r="E109" s="269"/>
      <c r="F109" s="268"/>
      <c r="G109" s="270"/>
      <c r="H109" s="305"/>
      <c r="I109" s="317"/>
      <c r="J109" s="305"/>
      <c r="K109" s="305"/>
    </row>
    <row r="110" spans="1:11" ht="23.25" x14ac:dyDescent="0.5">
      <c r="A110" s="318" t="s">
        <v>110</v>
      </c>
      <c r="B110" s="277">
        <f>SUM(B106:B108)</f>
        <v>60000000</v>
      </c>
      <c r="C110" s="272">
        <f>SUM(C106:C107)</f>
        <v>0</v>
      </c>
      <c r="D110" s="277">
        <f>SUM(D106:D107)</f>
        <v>0</v>
      </c>
      <c r="E110" s="290" t="str">
        <f>IF(D110&gt;B110,"+","-")</f>
        <v>-</v>
      </c>
      <c r="F110" s="277">
        <f>SUM(F106:F108)</f>
        <v>60000000</v>
      </c>
      <c r="G110" s="270"/>
      <c r="H110" s="305"/>
      <c r="I110" s="305"/>
      <c r="J110" s="305"/>
      <c r="K110" s="305"/>
    </row>
    <row r="111" spans="1:11" ht="23.25" x14ac:dyDescent="0.5">
      <c r="A111" s="314" t="s">
        <v>111</v>
      </c>
      <c r="B111" s="268"/>
      <c r="C111" s="268"/>
      <c r="D111" s="268"/>
      <c r="E111" s="269"/>
      <c r="F111" s="268"/>
      <c r="G111" s="270"/>
      <c r="H111" s="305"/>
      <c r="I111" s="305"/>
      <c r="J111" s="305"/>
      <c r="K111" s="305"/>
    </row>
    <row r="112" spans="1:11" ht="23.25" x14ac:dyDescent="0.5">
      <c r="A112" s="315" t="s">
        <v>112</v>
      </c>
      <c r="B112" s="272">
        <v>350000000</v>
      </c>
      <c r="C112" s="272">
        <f>'[4]ประจำเดือนรวมเช็คไม่ต้องคีย์ pt'!BK89</f>
        <v>24291.55000000009</v>
      </c>
      <c r="D112" s="272">
        <f>'[4]ประจำเดือนรวมเช็คไม่ต้องคีย์ pt'!BK91</f>
        <v>461865016.66000009</v>
      </c>
      <c r="E112" s="273" t="str">
        <f>IF(D112&gt;B112,"+","-")</f>
        <v>+</v>
      </c>
      <c r="F112" s="272">
        <f>ABS(D112-B112)</f>
        <v>111865016.66000009</v>
      </c>
      <c r="G112" s="270"/>
      <c r="H112" s="305"/>
      <c r="I112" s="305"/>
      <c r="J112" s="305"/>
      <c r="K112" s="305"/>
    </row>
    <row r="113" spans="1:11" ht="23.25" x14ac:dyDescent="0.5">
      <c r="A113" s="315" t="s">
        <v>113</v>
      </c>
      <c r="B113" s="272">
        <v>50000000</v>
      </c>
      <c r="C113" s="272">
        <f>'[4]ประจำเดือนรวมเช็คไม่ต้องคีย์ pt'!BL89</f>
        <v>682807</v>
      </c>
      <c r="D113" s="272">
        <f>'[4]ประจำเดือนรวมเช็คไม่ต้องคีย์ pt'!BL91</f>
        <v>1643479</v>
      </c>
      <c r="E113" s="273" t="str">
        <f>IF(D113&gt;B113,"+","-")</f>
        <v>-</v>
      </c>
      <c r="F113" s="272">
        <f>ABS(D113-B113)</f>
        <v>48356521</v>
      </c>
      <c r="G113" s="270"/>
      <c r="H113" s="305"/>
      <c r="I113" s="305"/>
      <c r="J113" s="305"/>
      <c r="K113" s="305"/>
    </row>
    <row r="114" spans="1:11" ht="23.25" x14ac:dyDescent="0.5">
      <c r="A114" s="315" t="s">
        <v>114</v>
      </c>
      <c r="B114" s="272">
        <v>1520000000</v>
      </c>
      <c r="C114" s="272">
        <f>SUM('[4]ประจำเดือนรวมเช็คไม่ต้องคีย์ pt'!BM89:BU89)</f>
        <v>87510258.25</v>
      </c>
      <c r="D114" s="272">
        <f>SUM('[4]ประจำเดือนรวมเช็คไม่ต้องคีย์ pt'!BM91:BU91)</f>
        <v>2042363648.95</v>
      </c>
      <c r="E114" s="273" t="str">
        <f>IF(D114&gt;B114,"+","-")</f>
        <v>+</v>
      </c>
      <c r="F114" s="272">
        <f>ABS(D114-B114)</f>
        <v>522363648.95000005</v>
      </c>
      <c r="G114" s="270"/>
      <c r="H114" s="305"/>
      <c r="I114" s="305"/>
      <c r="J114" s="305"/>
      <c r="K114" s="305"/>
    </row>
    <row r="115" spans="1:11" ht="23.25" x14ac:dyDescent="0.5">
      <c r="A115" s="316" t="s">
        <v>115</v>
      </c>
      <c r="B115" s="279">
        <f>SUM(B112:B114)</f>
        <v>1920000000</v>
      </c>
      <c r="C115" s="279">
        <f>SUM(C112:C114)</f>
        <v>88217356.799999997</v>
      </c>
      <c r="D115" s="279">
        <f>SUM(D112:D114)</f>
        <v>2505872144.6100001</v>
      </c>
      <c r="E115" s="267" t="str">
        <f>IF(D115&gt;B115,"+","-")</f>
        <v>+</v>
      </c>
      <c r="F115" s="279">
        <f>ABS(D115-B115)</f>
        <v>585872144.61000013</v>
      </c>
      <c r="G115" s="270"/>
      <c r="H115" s="305"/>
      <c r="I115" s="305"/>
      <c r="J115" s="305"/>
      <c r="K115" s="305"/>
    </row>
    <row r="116" spans="1:11" ht="23.25" x14ac:dyDescent="0.5">
      <c r="A116" s="316" t="s">
        <v>116</v>
      </c>
      <c r="B116" s="279">
        <f>+B26+B86+B103+B110+B115</f>
        <v>78500000000</v>
      </c>
      <c r="C116" s="279">
        <f>+C26+C86+C103+C110+C115</f>
        <v>5484032568.6700001</v>
      </c>
      <c r="D116" s="279">
        <f>+D26+D86+D103+D110+D115</f>
        <v>77358865746.62001</v>
      </c>
      <c r="E116" s="267" t="str">
        <f>IF(D116&gt;B116,"+","-")</f>
        <v>-</v>
      </c>
      <c r="F116" s="279">
        <f>ABS(D116-B116)</f>
        <v>1141134253.3799896</v>
      </c>
      <c r="G116" s="270"/>
      <c r="H116" s="305"/>
      <c r="I116" s="305"/>
      <c r="J116" s="305"/>
      <c r="K116" s="305"/>
    </row>
    <row r="117" spans="1:11" ht="23.25" x14ac:dyDescent="0.5">
      <c r="A117" s="314" t="s">
        <v>117</v>
      </c>
      <c r="B117" s="268"/>
      <c r="C117" s="268"/>
      <c r="D117" s="268"/>
      <c r="E117" s="269"/>
      <c r="F117" s="268"/>
      <c r="G117" s="270"/>
      <c r="H117" s="305"/>
      <c r="I117" s="305"/>
      <c r="J117" s="305"/>
      <c r="K117" s="305"/>
    </row>
    <row r="118" spans="1:11" ht="23.25" x14ac:dyDescent="0.5">
      <c r="A118" s="318" t="s">
        <v>118</v>
      </c>
      <c r="B118" s="277"/>
      <c r="C118" s="277">
        <f>+'[4]ประจำเดือนรวมเช็คไม่ต้องคีย์ pt'!CA89</f>
        <v>0</v>
      </c>
      <c r="D118" s="277">
        <f>'[4]ประจำเดือนรวมเช็คไม่ต้องคีย์ pt'!CA91</f>
        <v>0</v>
      </c>
      <c r="E118" s="273" t="str">
        <f>IF(D118&gt;B118,"+","-")</f>
        <v>-</v>
      </c>
      <c r="F118" s="272">
        <f>ABS(D118-B118)</f>
        <v>0</v>
      </c>
      <c r="G118" s="270"/>
      <c r="H118" s="305"/>
      <c r="I118" s="305"/>
      <c r="J118" s="305"/>
      <c r="K118" s="305"/>
    </row>
    <row r="119" spans="1:11" ht="23.25" x14ac:dyDescent="0.5">
      <c r="A119" s="316" t="s">
        <v>119</v>
      </c>
      <c r="B119" s="279">
        <f>+B118</f>
        <v>0</v>
      </c>
      <c r="C119" s="279">
        <f>+C118</f>
        <v>0</v>
      </c>
      <c r="D119" s="279">
        <f>+D118</f>
        <v>0</v>
      </c>
      <c r="E119" s="267" t="str">
        <f>IF(D119&gt;B119,"+","-")</f>
        <v>-</v>
      </c>
      <c r="F119" s="279">
        <f>ABS(D119-B119)</f>
        <v>0</v>
      </c>
      <c r="G119" s="270"/>
      <c r="H119" s="305"/>
      <c r="I119" s="305"/>
      <c r="J119" s="305"/>
      <c r="K119" s="305"/>
    </row>
    <row r="120" spans="1:11" ht="23.25" x14ac:dyDescent="0.5">
      <c r="A120" s="316" t="s">
        <v>120</v>
      </c>
      <c r="B120" s="279">
        <f>+B116+B119</f>
        <v>78500000000</v>
      </c>
      <c r="C120" s="279">
        <f>+C116+C119</f>
        <v>5484032568.6700001</v>
      </c>
      <c r="D120" s="279">
        <f>+D116+D119</f>
        <v>77358865746.62001</v>
      </c>
      <c r="E120" s="267" t="str">
        <f>IF(D120&gt;B120,"+","-")</f>
        <v>-</v>
      </c>
      <c r="F120" s="279">
        <f>ABS(D120-B120)</f>
        <v>1141134253.3799896</v>
      </c>
      <c r="G120" s="270"/>
      <c r="H120" s="305"/>
      <c r="I120" s="305"/>
      <c r="J120" s="305"/>
      <c r="K120" s="305"/>
    </row>
    <row r="121" spans="1:11" ht="23.25" x14ac:dyDescent="0.5">
      <c r="A121" s="308"/>
      <c r="B121" s="308"/>
      <c r="C121" s="308"/>
      <c r="D121" s="2"/>
      <c r="E121" s="308"/>
      <c r="F121" s="308"/>
      <c r="G121" s="305"/>
      <c r="H121" s="305"/>
      <c r="I121" s="305"/>
      <c r="J121" s="305"/>
      <c r="K121" s="305"/>
    </row>
    <row r="122" spans="1:11" ht="23.25" x14ac:dyDescent="0.5">
      <c r="A122" s="46" t="s">
        <v>121</v>
      </c>
      <c r="B122" s="317"/>
      <c r="C122" s="270"/>
      <c r="D122" s="305"/>
      <c r="E122" s="319"/>
      <c r="F122" s="320"/>
      <c r="G122" s="305"/>
      <c r="H122" s="305"/>
      <c r="I122" s="305"/>
      <c r="J122" s="305"/>
      <c r="K122" s="305"/>
    </row>
  </sheetData>
  <mergeCells count="9">
    <mergeCell ref="A46:F46"/>
    <mergeCell ref="A91:F91"/>
    <mergeCell ref="A92:F92"/>
    <mergeCell ref="A1:F1"/>
    <mergeCell ref="A2:F2"/>
    <mergeCell ref="H2:K2"/>
    <mergeCell ref="A3:F3"/>
    <mergeCell ref="H3:K3"/>
    <mergeCell ref="A45:F4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tabSelected="1" topLeftCell="A115" workbookViewId="0">
      <selection activeCell="A122" sqref="A122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4.5" bestFit="1" customWidth="1"/>
    <col min="10" max="10" width="11.625" bestFit="1" customWidth="1"/>
    <col min="11" max="11" width="13" bestFit="1" customWidth="1"/>
  </cols>
  <sheetData>
    <row r="1" spans="1:12" ht="23.25" x14ac:dyDescent="0.45">
      <c r="A1" s="304" t="s">
        <v>0</v>
      </c>
      <c r="B1" s="304"/>
      <c r="C1" s="304"/>
      <c r="D1" s="304"/>
      <c r="E1" s="304"/>
      <c r="F1" s="304"/>
      <c r="G1" s="305"/>
      <c r="H1" s="305"/>
      <c r="I1" s="305"/>
      <c r="J1" s="305"/>
      <c r="K1" s="305"/>
      <c r="L1" s="305"/>
    </row>
    <row r="2" spans="1:12" ht="23.25" x14ac:dyDescent="0.45">
      <c r="A2" s="306">
        <f>[5]ประจำเดือนรวมเช็คไม่ต้องคีย์!A2</f>
        <v>43344</v>
      </c>
      <c r="B2" s="304"/>
      <c r="C2" s="304"/>
      <c r="D2" s="304"/>
      <c r="E2" s="304"/>
      <c r="F2" s="304"/>
      <c r="G2" s="305"/>
      <c r="H2" s="304" t="s">
        <v>1</v>
      </c>
      <c r="I2" s="304"/>
      <c r="J2" s="304"/>
      <c r="K2" s="304"/>
      <c r="L2" s="305"/>
    </row>
    <row r="3" spans="1:12" ht="23.25" x14ac:dyDescent="0.45">
      <c r="A3" s="304"/>
      <c r="B3" s="304"/>
      <c r="C3" s="304"/>
      <c r="D3" s="304"/>
      <c r="E3" s="304"/>
      <c r="F3" s="304"/>
      <c r="G3" s="305"/>
      <c r="H3" s="306">
        <f>A2</f>
        <v>43344</v>
      </c>
      <c r="I3" s="304"/>
      <c r="J3" s="304"/>
      <c r="K3" s="304"/>
      <c r="L3" s="305"/>
    </row>
    <row r="4" spans="1:12" ht="23.25" x14ac:dyDescent="0.5">
      <c r="A4" s="307" t="s">
        <v>2</v>
      </c>
      <c r="B4" s="307" t="s">
        <v>3</v>
      </c>
      <c r="C4" s="307" t="s">
        <v>4</v>
      </c>
      <c r="D4" s="307" t="s">
        <v>5</v>
      </c>
      <c r="E4" s="307" t="s">
        <v>6</v>
      </c>
      <c r="F4" s="307" t="s">
        <v>7</v>
      </c>
      <c r="G4" s="305"/>
      <c r="H4" s="308"/>
      <c r="I4" s="308"/>
      <c r="J4" s="309"/>
      <c r="K4" s="309"/>
      <c r="L4" s="305"/>
    </row>
    <row r="5" spans="1:12" ht="23.25" x14ac:dyDescent="0.5">
      <c r="A5" s="310"/>
      <c r="B5" s="310" t="s">
        <v>8</v>
      </c>
      <c r="C5" s="310"/>
      <c r="D5" s="310"/>
      <c r="E5" s="310" t="s">
        <v>9</v>
      </c>
      <c r="F5" s="310" t="s">
        <v>10</v>
      </c>
      <c r="G5" s="305"/>
      <c r="H5" s="266" t="s">
        <v>11</v>
      </c>
      <c r="I5" s="266" t="s">
        <v>12</v>
      </c>
      <c r="J5" s="301" t="s">
        <v>4</v>
      </c>
      <c r="K5" s="266" t="s">
        <v>5</v>
      </c>
      <c r="L5" s="305"/>
    </row>
    <row r="6" spans="1:12" ht="23.25" x14ac:dyDescent="0.5">
      <c r="A6" s="268" t="s">
        <v>13</v>
      </c>
      <c r="B6" s="268"/>
      <c r="C6" s="268"/>
      <c r="D6" s="268"/>
      <c r="E6" s="269"/>
      <c r="F6" s="268"/>
      <c r="G6" s="270"/>
      <c r="H6" s="307">
        <v>1</v>
      </c>
      <c r="I6" s="268" t="s">
        <v>14</v>
      </c>
      <c r="J6" s="271">
        <f>+[5]ประจำเดือนรวมเช็คไม่ต้องคีย์!BM89</f>
        <v>21548169.43</v>
      </c>
      <c r="K6" s="271">
        <f>+[5]ประจำเดือนรวมเช็คไม่ต้องคีย์!BM91</f>
        <v>1905552630</v>
      </c>
      <c r="L6" s="305"/>
    </row>
    <row r="7" spans="1:12" ht="23.25" x14ac:dyDescent="0.5">
      <c r="A7" s="272" t="s">
        <v>15</v>
      </c>
      <c r="B7" s="272"/>
      <c r="C7" s="272"/>
      <c r="D7" s="272"/>
      <c r="E7" s="273"/>
      <c r="F7" s="272"/>
      <c r="G7" s="270"/>
      <c r="H7" s="311">
        <v>2</v>
      </c>
      <c r="I7" s="272" t="s">
        <v>16</v>
      </c>
      <c r="J7" s="275">
        <f>[5]ประจำเดือนรวมเช็คไม่ต้องคีย์!BN89</f>
        <v>134026799.84</v>
      </c>
      <c r="K7" s="275">
        <f>+[5]ประจำเดือนรวมเช็คไม่ต้องคีย์!BN91</f>
        <v>209997490.82999998</v>
      </c>
      <c r="L7" s="305"/>
    </row>
    <row r="8" spans="1:12" ht="23.25" x14ac:dyDescent="0.5">
      <c r="A8" s="272" t="s">
        <v>17</v>
      </c>
      <c r="B8" s="272"/>
      <c r="C8" s="272"/>
      <c r="D8" s="272"/>
      <c r="E8" s="273"/>
      <c r="F8" s="272"/>
      <c r="G8" s="270"/>
      <c r="H8" s="311">
        <v>3</v>
      </c>
      <c r="I8" s="272" t="s">
        <v>18</v>
      </c>
      <c r="J8" s="275">
        <f>[5]ประจำเดือนรวมเช็คไม่ต้องคีย์!BO89</f>
        <v>11293986</v>
      </c>
      <c r="K8" s="275">
        <f>+[5]ประจำเดือนรวมเช็คไม่ต้องคีย์!BO91</f>
        <v>39415569.75</v>
      </c>
      <c r="L8" s="305"/>
    </row>
    <row r="9" spans="1:12" ht="23.25" x14ac:dyDescent="0.5">
      <c r="A9" s="272" t="s">
        <v>19</v>
      </c>
      <c r="B9" s="272">
        <v>158000000</v>
      </c>
      <c r="C9" s="272">
        <f>[5]ประจำเดือนรวมเช็คไม่ต้องคีย์!B89</f>
        <v>3174945.2300000004</v>
      </c>
      <c r="D9" s="272">
        <f>[5]ประจำเดือนรวมเช็คไม่ต้องคีย์!B91</f>
        <v>136133468.79999998</v>
      </c>
      <c r="E9" s="273" t="str">
        <f t="shared" ref="E9:E14" si="0">IF(D9&gt;B9,"+","-")</f>
        <v>-</v>
      </c>
      <c r="F9" s="272">
        <f t="shared" ref="F9:F14" si="1">ABS(D9-B9)</f>
        <v>21866531.200000018</v>
      </c>
      <c r="G9" s="270"/>
      <c r="H9" s="311">
        <v>4</v>
      </c>
      <c r="I9" s="272" t="s">
        <v>20</v>
      </c>
      <c r="J9" s="275">
        <f>[5]ประจำเดือนรวมเช็คไม่ต้องคีย์!BP89</f>
        <v>38012756.210000001</v>
      </c>
      <c r="K9" s="275">
        <f>+[5]ประจำเดือนรวมเช็คไม่ต้องคีย์!BP91</f>
        <v>92279669.850000009</v>
      </c>
      <c r="L9" s="305"/>
    </row>
    <row r="10" spans="1:12" ht="23.25" x14ac:dyDescent="0.5">
      <c r="A10" s="272" t="s">
        <v>21</v>
      </c>
      <c r="B10" s="272">
        <v>14500000000</v>
      </c>
      <c r="C10" s="272">
        <f>[5]ประจำเดือนรวมเช็คไม่ต้องคีย์!C89</f>
        <v>664880182.02999997</v>
      </c>
      <c r="D10" s="272">
        <f>[5]ประจำเดือนรวมเช็คไม่ต้องคีย์!C91</f>
        <v>13921479708.009996</v>
      </c>
      <c r="E10" s="273" t="str">
        <f t="shared" si="0"/>
        <v>-</v>
      </c>
      <c r="F10" s="272">
        <f t="shared" si="1"/>
        <v>578520291.99000359</v>
      </c>
      <c r="G10" s="270"/>
      <c r="H10" s="311"/>
      <c r="I10" s="272"/>
      <c r="J10" s="275"/>
      <c r="K10" s="275"/>
      <c r="L10" s="305"/>
    </row>
    <row r="11" spans="1:12" ht="23.25" x14ac:dyDescent="0.5">
      <c r="A11" s="272" t="s">
        <v>22</v>
      </c>
      <c r="B11" s="272">
        <v>1060000000</v>
      </c>
      <c r="C11" s="272">
        <f>[5]ประจำเดือนรวมเช็คไม่ต้องคีย์!D89</f>
        <v>26124493.169999998</v>
      </c>
      <c r="D11" s="272">
        <f>[5]ประจำเดือนรวมเช็คไม่ต้องคีย์!D91</f>
        <v>914814620.39999998</v>
      </c>
      <c r="E11" s="273" t="str">
        <f t="shared" si="0"/>
        <v>-</v>
      </c>
      <c r="F11" s="272">
        <f t="shared" si="1"/>
        <v>145185379.60000002</v>
      </c>
      <c r="G11" s="270"/>
      <c r="H11" s="311"/>
      <c r="I11" s="272"/>
      <c r="J11" s="275"/>
      <c r="K11" s="275"/>
      <c r="L11" s="312"/>
    </row>
    <row r="12" spans="1:12" ht="23.25" x14ac:dyDescent="0.5">
      <c r="A12" s="272" t="s">
        <v>23</v>
      </c>
      <c r="B12" s="272">
        <v>500000</v>
      </c>
      <c r="C12" s="272">
        <f>[5]ประจำเดือนรวมเช็คไม่ต้องคีย์!E89</f>
        <v>72590</v>
      </c>
      <c r="D12" s="272">
        <f>[5]ประจำเดือนรวมเช็คไม่ต้องคีย์!E91</f>
        <v>829364</v>
      </c>
      <c r="E12" s="273" t="str">
        <f t="shared" si="0"/>
        <v>+</v>
      </c>
      <c r="F12" s="272">
        <f t="shared" si="1"/>
        <v>329364</v>
      </c>
      <c r="G12" s="270"/>
      <c r="H12" s="311"/>
      <c r="I12" s="272"/>
      <c r="J12" s="275"/>
      <c r="K12" s="275"/>
      <c r="L12" s="305"/>
    </row>
    <row r="13" spans="1:12" ht="23.25" x14ac:dyDescent="0.5">
      <c r="A13" s="277" t="s">
        <v>24</v>
      </c>
      <c r="B13" s="277">
        <v>300000000</v>
      </c>
      <c r="C13" s="272">
        <f>[5]ประจำเดือนรวมเช็คไม่ต้องคีย์!F89</f>
        <v>19307835.310000002</v>
      </c>
      <c r="D13" s="272">
        <f>[5]ประจำเดือนรวมเช็คไม่ต้องคีย์!F91</f>
        <v>225179768.10000002</v>
      </c>
      <c r="E13" s="273" t="str">
        <f t="shared" si="0"/>
        <v>-</v>
      </c>
      <c r="F13" s="272">
        <f t="shared" si="1"/>
        <v>74820231.899999976</v>
      </c>
      <c r="G13" s="270"/>
      <c r="H13" s="311"/>
      <c r="I13" s="272"/>
      <c r="J13" s="275"/>
      <c r="K13" s="275"/>
      <c r="L13" s="305"/>
    </row>
    <row r="14" spans="1:12" ht="23.25" x14ac:dyDescent="0.5">
      <c r="A14" s="279" t="s">
        <v>25</v>
      </c>
      <c r="B14" s="279">
        <f>SUM(B9:B13)</f>
        <v>16018500000</v>
      </c>
      <c r="C14" s="279">
        <f>SUM(C9:C13)</f>
        <v>713560045.74000001</v>
      </c>
      <c r="D14" s="279">
        <f>SUM(D9:D13)</f>
        <v>15198436929.309996</v>
      </c>
      <c r="E14" s="267" t="str">
        <f t="shared" si="0"/>
        <v>-</v>
      </c>
      <c r="F14" s="279">
        <f t="shared" si="1"/>
        <v>820063070.69000435</v>
      </c>
      <c r="G14" s="270"/>
      <c r="H14" s="311"/>
      <c r="I14" s="272"/>
      <c r="J14" s="275"/>
      <c r="K14" s="275"/>
      <c r="L14" s="305"/>
    </row>
    <row r="15" spans="1:12" ht="23.25" x14ac:dyDescent="0.5">
      <c r="A15" s="268" t="s">
        <v>26</v>
      </c>
      <c r="B15" s="268"/>
      <c r="C15" s="268"/>
      <c r="D15" s="268"/>
      <c r="E15" s="269"/>
      <c r="F15" s="268"/>
      <c r="G15" s="270"/>
      <c r="H15" s="310"/>
      <c r="I15" s="272"/>
      <c r="J15" s="275"/>
      <c r="K15" s="275"/>
      <c r="L15" s="305"/>
    </row>
    <row r="16" spans="1:12" ht="24" thickBot="1" x14ac:dyDescent="0.55000000000000004">
      <c r="A16" s="272" t="s">
        <v>27</v>
      </c>
      <c r="B16" s="280">
        <v>25000000000</v>
      </c>
      <c r="C16" s="272">
        <f>[5]ประจำเดือนรวมเช็คไม่ต้องคีย์!G89</f>
        <v>5631966221.21</v>
      </c>
      <c r="D16" s="272">
        <f>[5]ประจำเดือนรวมเช็คไม่ต้องคีย์!G91</f>
        <v>31229201471.890003</v>
      </c>
      <c r="E16" s="273" t="str">
        <f t="shared" ref="E16:E24" si="2">IF(D16&gt;B16,"+","-")</f>
        <v>+</v>
      </c>
      <c r="F16" s="272">
        <f t="shared" ref="F16:F24" si="3">ABS(D16-B16)</f>
        <v>6229201471.8900032</v>
      </c>
      <c r="G16" s="270"/>
      <c r="H16" s="281"/>
      <c r="I16" s="282" t="s">
        <v>28</v>
      </c>
      <c r="J16" s="283">
        <f>SUM(J6:J15)</f>
        <v>204881711.48000002</v>
      </c>
      <c r="K16" s="283">
        <f>SUM(K6:K15)</f>
        <v>2247245360.4299998</v>
      </c>
      <c r="L16" s="305"/>
    </row>
    <row r="17" spans="1:12" ht="24" thickTop="1" x14ac:dyDescent="0.5">
      <c r="A17" s="272" t="s">
        <v>29</v>
      </c>
      <c r="B17" s="280"/>
      <c r="C17" s="272"/>
      <c r="D17" s="272"/>
      <c r="E17" s="273"/>
      <c r="F17" s="272"/>
      <c r="G17" s="270"/>
      <c r="H17" s="305"/>
      <c r="I17" s="305"/>
      <c r="J17" s="305"/>
      <c r="K17" s="305"/>
      <c r="L17" s="305"/>
    </row>
    <row r="18" spans="1:12" ht="23.25" x14ac:dyDescent="0.5">
      <c r="A18" s="272" t="s">
        <v>30</v>
      </c>
      <c r="B18" s="280">
        <v>12000000000</v>
      </c>
      <c r="C18" s="272">
        <f>[5]ประจำเดือนรวมเช็คไม่ต้องคีย์!H89</f>
        <v>0</v>
      </c>
      <c r="D18" s="272">
        <f>[5]ประจำเดือนรวมเช็คไม่ต้องคีย์!H91</f>
        <v>13543068870.799999</v>
      </c>
      <c r="E18" s="284" t="str">
        <f t="shared" si="2"/>
        <v>+</v>
      </c>
      <c r="F18" s="272">
        <f t="shared" si="3"/>
        <v>1543068870.7999992</v>
      </c>
      <c r="G18" s="270"/>
      <c r="H18" s="305"/>
      <c r="I18" s="305"/>
      <c r="J18" s="305"/>
      <c r="K18" s="305"/>
      <c r="L18" s="305"/>
    </row>
    <row r="19" spans="1:12" ht="23.25" x14ac:dyDescent="0.5">
      <c r="A19" s="272" t="s">
        <v>31</v>
      </c>
      <c r="B19" s="280">
        <v>1200000000</v>
      </c>
      <c r="C19" s="272">
        <f>[5]ประจำเดือนรวมเช็คไม่ต้องคีย์!I89</f>
        <v>0</v>
      </c>
      <c r="D19" s="272">
        <f>[5]ประจำเดือนรวมเช็คไม่ต้องคีย์!I91</f>
        <v>0</v>
      </c>
      <c r="E19" s="273" t="str">
        <f t="shared" si="2"/>
        <v>-</v>
      </c>
      <c r="F19" s="272">
        <f t="shared" si="3"/>
        <v>1200000000</v>
      </c>
      <c r="G19" s="270"/>
      <c r="H19" s="312"/>
      <c r="I19" s="312"/>
      <c r="J19" s="305"/>
      <c r="K19" s="270"/>
      <c r="L19" s="312"/>
    </row>
    <row r="20" spans="1:12" ht="23.25" x14ac:dyDescent="0.5">
      <c r="A20" s="272" t="s">
        <v>32</v>
      </c>
      <c r="B20" s="280">
        <v>60000000</v>
      </c>
      <c r="C20" s="272">
        <f>[5]ประจำเดือนรวมเช็คไม่ต้องคีย์!J89</f>
        <v>3107496.5</v>
      </c>
      <c r="D20" s="272">
        <f>[5]ประจำเดือนรวมเช็คไม่ต้องคีย์!J91</f>
        <v>47552810.25</v>
      </c>
      <c r="E20" s="273" t="str">
        <f t="shared" si="2"/>
        <v>-</v>
      </c>
      <c r="F20" s="272">
        <f t="shared" si="3"/>
        <v>12447189.75</v>
      </c>
      <c r="G20" s="270"/>
      <c r="H20" s="308"/>
      <c r="I20" s="305"/>
      <c r="J20" s="305"/>
      <c r="K20" s="305"/>
      <c r="L20" s="312"/>
    </row>
    <row r="21" spans="1:12" ht="23.25" x14ac:dyDescent="0.5">
      <c r="A21" s="272" t="s">
        <v>33</v>
      </c>
      <c r="B21" s="280">
        <v>3000000000</v>
      </c>
      <c r="C21" s="272">
        <f>[5]ประจำเดือนรวมเช็คไม่ต้องคีย์!K89</f>
        <v>801662175.88999999</v>
      </c>
      <c r="D21" s="272">
        <f>[5]ประจำเดือนรวมเช็คไม่ต้องคีย์!K91</f>
        <v>4569350108.1599998</v>
      </c>
      <c r="E21" s="273" t="str">
        <f t="shared" si="2"/>
        <v>+</v>
      </c>
      <c r="F21" s="272">
        <f t="shared" si="3"/>
        <v>1569350108.1599998</v>
      </c>
      <c r="G21" s="270"/>
      <c r="H21" s="308"/>
      <c r="I21" s="305"/>
      <c r="J21" s="305"/>
      <c r="K21" s="305"/>
      <c r="L21" s="320"/>
    </row>
    <row r="22" spans="1:12" ht="23.25" x14ac:dyDescent="0.5">
      <c r="A22" s="285" t="s">
        <v>34</v>
      </c>
      <c r="B22" s="286">
        <v>12170000000</v>
      </c>
      <c r="C22" s="272">
        <f>[5]ประจำเดือนรวมเช็คไม่ต้องคีย์!L89</f>
        <v>1131971579</v>
      </c>
      <c r="D22" s="287">
        <f>[5]ประจำเดือนรวมเช็คไม่ต้องคีย์!L91</f>
        <v>13262443956</v>
      </c>
      <c r="E22" s="273" t="str">
        <f t="shared" si="2"/>
        <v>+</v>
      </c>
      <c r="F22" s="288">
        <f t="shared" si="3"/>
        <v>1092443956</v>
      </c>
      <c r="G22" s="270"/>
      <c r="H22" s="308"/>
      <c r="I22" s="305"/>
      <c r="J22" s="305"/>
      <c r="K22" s="305"/>
      <c r="L22" s="320"/>
    </row>
    <row r="23" spans="1:12" ht="23.25" x14ac:dyDescent="0.5">
      <c r="A23" s="277" t="s">
        <v>35</v>
      </c>
      <c r="B23" s="280">
        <v>3570000000</v>
      </c>
      <c r="C23" s="272">
        <f>[5]ประจำเดือนรวมเช็คไม่ต้องคีย์!M89</f>
        <v>309430092.58000004</v>
      </c>
      <c r="D23" s="272">
        <f>[5]ประจำเดือนรวมเช็คไม่ต้องคีย์!M91</f>
        <v>3727850068.8299999</v>
      </c>
      <c r="E23" s="273" t="str">
        <f>IF(D23&gt;B23,"+","-")</f>
        <v>+</v>
      </c>
      <c r="F23" s="272">
        <f>ABS(D23-B23)</f>
        <v>157850068.82999992</v>
      </c>
      <c r="G23" s="270"/>
      <c r="H23" s="305"/>
      <c r="I23" s="305"/>
      <c r="J23" s="305"/>
      <c r="K23" s="305"/>
      <c r="L23" s="320"/>
    </row>
    <row r="24" spans="1:12" ht="23.25" x14ac:dyDescent="0.5">
      <c r="A24" s="279" t="s">
        <v>36</v>
      </c>
      <c r="B24" s="289">
        <f>SUM(B16:B23)</f>
        <v>57000000000</v>
      </c>
      <c r="C24" s="289">
        <f>SUM(C16:C23)</f>
        <v>7878137565.1800003</v>
      </c>
      <c r="D24" s="289">
        <f>SUM(D16:D23)</f>
        <v>66379467285.930008</v>
      </c>
      <c r="E24" s="267" t="str">
        <f t="shared" si="2"/>
        <v>+</v>
      </c>
      <c r="F24" s="279">
        <f t="shared" si="3"/>
        <v>9379467285.9300079</v>
      </c>
      <c r="G24" s="270"/>
      <c r="H24" s="312"/>
      <c r="I24" s="312"/>
      <c r="J24" s="312"/>
      <c r="K24" s="312"/>
      <c r="L24" s="305"/>
    </row>
    <row r="25" spans="1:12" ht="23.25" x14ac:dyDescent="0.5">
      <c r="A25" s="268"/>
      <c r="B25" s="268"/>
      <c r="C25" s="268"/>
      <c r="D25" s="268"/>
      <c r="E25" s="269"/>
      <c r="F25" s="268"/>
      <c r="G25" s="270"/>
      <c r="H25" s="305"/>
      <c r="I25" s="305"/>
      <c r="J25" s="305"/>
      <c r="K25" s="305"/>
      <c r="L25" s="312"/>
    </row>
    <row r="26" spans="1:12" ht="23.25" x14ac:dyDescent="0.5">
      <c r="A26" s="277" t="s">
        <v>37</v>
      </c>
      <c r="B26" s="277">
        <f>+B14+B24</f>
        <v>73018500000</v>
      </c>
      <c r="C26" s="277">
        <f>+C14+C24</f>
        <v>8591697610.9200001</v>
      </c>
      <c r="D26" s="277">
        <f>+D14+D24</f>
        <v>81577904215.240005</v>
      </c>
      <c r="E26" s="290" t="str">
        <f>IF(D26&gt;B26,"+","-")</f>
        <v>+</v>
      </c>
      <c r="F26" s="277">
        <f>ABS(D26-B26)</f>
        <v>8559404215.2400055</v>
      </c>
      <c r="G26" s="270"/>
      <c r="H26" s="305"/>
      <c r="I26" s="305"/>
      <c r="J26" s="305"/>
      <c r="K26" s="305"/>
      <c r="L26" s="305"/>
    </row>
    <row r="27" spans="1:12" ht="23.25" x14ac:dyDescent="0.5">
      <c r="A27" s="268" t="s">
        <v>38</v>
      </c>
      <c r="B27" s="268"/>
      <c r="C27" s="268"/>
      <c r="D27" s="268"/>
      <c r="E27" s="269"/>
      <c r="F27" s="268"/>
      <c r="G27" s="270"/>
      <c r="H27" s="305"/>
      <c r="I27" s="305"/>
      <c r="J27" s="305"/>
      <c r="K27" s="305"/>
      <c r="L27" s="305"/>
    </row>
    <row r="28" spans="1:12" ht="23.25" x14ac:dyDescent="0.5">
      <c r="A28" s="272" t="s">
        <v>39</v>
      </c>
      <c r="B28" s="272"/>
      <c r="C28" s="272"/>
      <c r="D28" s="272"/>
      <c r="E28" s="273"/>
      <c r="F28" s="272"/>
      <c r="G28" s="270"/>
      <c r="H28" s="305"/>
      <c r="I28" s="305"/>
      <c r="J28" s="305"/>
      <c r="K28" s="305"/>
      <c r="L28" s="305"/>
    </row>
    <row r="29" spans="1:12" ht="23.25" x14ac:dyDescent="0.5">
      <c r="A29" s="272" t="s">
        <v>40</v>
      </c>
      <c r="B29" s="272"/>
      <c r="C29" s="272"/>
      <c r="D29" s="272"/>
      <c r="E29" s="273"/>
      <c r="F29" s="272"/>
      <c r="G29" s="270"/>
      <c r="H29" s="305"/>
      <c r="I29" s="305"/>
      <c r="J29" s="305"/>
      <c r="K29" s="305"/>
      <c r="L29" s="305"/>
    </row>
    <row r="30" spans="1:12" ht="23.25" x14ac:dyDescent="0.5">
      <c r="A30" s="272" t="s">
        <v>41</v>
      </c>
      <c r="B30" s="272">
        <v>1841000000</v>
      </c>
      <c r="C30" s="272">
        <f>[5]ประจำเดือนรวมเช็คไม่ต้องคีย์!O89</f>
        <v>41656828.579999998</v>
      </c>
      <c r="D30" s="272">
        <f>[5]ประจำเดือนรวมเช็คไม่ต้องคีย์!O91</f>
        <v>599799716.70000005</v>
      </c>
      <c r="E30" s="273" t="str">
        <f t="shared" ref="E30:E42" si="4">IF(D30&gt;B30,"+","-")</f>
        <v>-</v>
      </c>
      <c r="F30" s="272">
        <f t="shared" ref="F30:F42" si="5">ABS(D30-B30)</f>
        <v>1241200283.3</v>
      </c>
      <c r="G30" s="270"/>
      <c r="H30" s="305"/>
      <c r="I30" s="305"/>
      <c r="J30" s="305"/>
      <c r="K30" s="305"/>
      <c r="L30" s="305"/>
    </row>
    <row r="31" spans="1:12" ht="23.25" x14ac:dyDescent="0.5">
      <c r="A31" s="272" t="s">
        <v>42</v>
      </c>
      <c r="B31" s="272">
        <v>38500000</v>
      </c>
      <c r="C31" s="272">
        <f>[5]ประจำเดือนรวมเช็คไม่ต้องคีย์!P89</f>
        <v>2823100</v>
      </c>
      <c r="D31" s="272">
        <f>[5]ประจำเดือนรวมเช็คไม่ต้องคีย์!P91</f>
        <v>37320170</v>
      </c>
      <c r="E31" s="273" t="str">
        <f t="shared" si="4"/>
        <v>-</v>
      </c>
      <c r="F31" s="272">
        <f t="shared" si="5"/>
        <v>1179830</v>
      </c>
      <c r="G31" s="270"/>
      <c r="H31" s="305"/>
      <c r="I31" s="305"/>
      <c r="J31" s="305"/>
      <c r="K31" s="305"/>
      <c r="L31" s="305"/>
    </row>
    <row r="32" spans="1:12" ht="23.25" x14ac:dyDescent="0.5">
      <c r="A32" s="272" t="s">
        <v>43</v>
      </c>
      <c r="B32" s="272"/>
      <c r="C32" s="278"/>
      <c r="D32" s="278"/>
      <c r="E32" s="284"/>
      <c r="F32" s="278"/>
      <c r="G32" s="270"/>
      <c r="H32" s="312"/>
      <c r="I32" s="312"/>
      <c r="J32" s="312"/>
      <c r="K32" s="312"/>
      <c r="L32" s="305"/>
    </row>
    <row r="33" spans="1:12" ht="23.25" x14ac:dyDescent="0.5">
      <c r="A33" s="272" t="s">
        <v>44</v>
      </c>
      <c r="B33" s="272">
        <v>64000000</v>
      </c>
      <c r="C33" s="272">
        <f>[5]ประจำเดือนรวมเช็คไม่ต้องคีย์!Q89</f>
        <v>5910638.5</v>
      </c>
      <c r="D33" s="272">
        <f>[5]ประจำเดือนรวมเช็คไม่ต้องคีย์!Q91</f>
        <v>58672879.449999996</v>
      </c>
      <c r="E33" s="273" t="str">
        <f t="shared" si="4"/>
        <v>-</v>
      </c>
      <c r="F33" s="272">
        <f t="shared" si="5"/>
        <v>5327120.5500000045</v>
      </c>
      <c r="G33" s="270"/>
      <c r="H33" s="305"/>
      <c r="I33" s="305"/>
      <c r="J33" s="305"/>
      <c r="K33" s="305"/>
      <c r="L33" s="312"/>
    </row>
    <row r="34" spans="1:12" ht="23.25" x14ac:dyDescent="0.5">
      <c r="A34" s="272" t="s">
        <v>45</v>
      </c>
      <c r="B34" s="272">
        <v>52000000</v>
      </c>
      <c r="C34" s="272">
        <f>[5]ประจำเดือนรวมเช็คไม่ต้องคีย์!R89</f>
        <v>4543509.04</v>
      </c>
      <c r="D34" s="272">
        <f>[5]ประจำเดือนรวมเช็คไม่ต้องคีย์!R91</f>
        <v>54449276.840000004</v>
      </c>
      <c r="E34" s="273" t="str">
        <f t="shared" si="4"/>
        <v>+</v>
      </c>
      <c r="F34" s="272">
        <f t="shared" si="5"/>
        <v>2449276.8400000036</v>
      </c>
      <c r="G34" s="270"/>
      <c r="H34" s="305"/>
      <c r="I34" s="305"/>
      <c r="J34" s="305"/>
      <c r="K34" s="305"/>
      <c r="L34" s="305"/>
    </row>
    <row r="35" spans="1:12" ht="23.25" x14ac:dyDescent="0.5">
      <c r="A35" s="272" t="s">
        <v>46</v>
      </c>
      <c r="B35" s="272">
        <v>380000</v>
      </c>
      <c r="C35" s="272">
        <f>[5]ประจำเดือนรวมเช็คไม่ต้องคีย์!S89</f>
        <v>26930</v>
      </c>
      <c r="D35" s="272">
        <f>[5]ประจำเดือนรวมเช็คไม่ต้องคีย์!S91</f>
        <v>290760</v>
      </c>
      <c r="E35" s="273" t="str">
        <f t="shared" si="4"/>
        <v>-</v>
      </c>
      <c r="F35" s="272">
        <f t="shared" si="5"/>
        <v>89240</v>
      </c>
      <c r="G35" s="270"/>
      <c r="H35" s="305"/>
      <c r="I35" s="305"/>
      <c r="J35" s="305"/>
      <c r="K35" s="305"/>
      <c r="L35" s="305"/>
    </row>
    <row r="36" spans="1:12" ht="23.25" x14ac:dyDescent="0.5">
      <c r="A36" s="272" t="s">
        <v>47</v>
      </c>
      <c r="B36" s="272"/>
      <c r="C36" s="272">
        <f>[5]ประจำเดือนรวมเช็คไม่ต้องคีย์!T89</f>
        <v>0</v>
      </c>
      <c r="D36" s="272">
        <f>[5]ประจำเดือนรวมเช็คไม่ต้องคีย์!T91</f>
        <v>0</v>
      </c>
      <c r="E36" s="273" t="str">
        <f t="shared" si="4"/>
        <v>-</v>
      </c>
      <c r="F36" s="272">
        <f t="shared" si="5"/>
        <v>0</v>
      </c>
      <c r="G36" s="270"/>
      <c r="H36" s="305"/>
      <c r="I36" s="305"/>
      <c r="J36" s="305"/>
      <c r="K36" s="305"/>
      <c r="L36" s="305"/>
    </row>
    <row r="37" spans="1:12" ht="23.25" x14ac:dyDescent="0.5">
      <c r="A37" s="272" t="s">
        <v>48</v>
      </c>
      <c r="B37" s="272"/>
      <c r="C37" s="272">
        <f>[5]ประจำเดือนรวมเช็คไม่ต้องคีย์!U89</f>
        <v>0</v>
      </c>
      <c r="D37" s="272">
        <f>[5]ประจำเดือนรวมเช็คไม่ต้องคีย์!U91</f>
        <v>0</v>
      </c>
      <c r="E37" s="273" t="str">
        <f t="shared" si="4"/>
        <v>-</v>
      </c>
      <c r="F37" s="272">
        <f t="shared" si="5"/>
        <v>0</v>
      </c>
      <c r="G37" s="270"/>
      <c r="H37" s="305"/>
      <c r="I37" s="305"/>
      <c r="J37" s="305"/>
      <c r="K37" s="305"/>
      <c r="L37" s="305"/>
    </row>
    <row r="38" spans="1:12" ht="23.25" x14ac:dyDescent="0.5">
      <c r="A38" s="272" t="s">
        <v>49</v>
      </c>
      <c r="B38" s="272"/>
      <c r="C38" s="272"/>
      <c r="D38" s="272"/>
      <c r="E38" s="273"/>
      <c r="F38" s="272"/>
      <c r="G38" s="270"/>
      <c r="H38" s="305"/>
      <c r="I38" s="305"/>
      <c r="J38" s="305"/>
      <c r="K38" s="305"/>
      <c r="L38" s="305"/>
    </row>
    <row r="39" spans="1:12" ht="23.25" x14ac:dyDescent="0.5">
      <c r="A39" s="272" t="s">
        <v>50</v>
      </c>
      <c r="B39" s="272">
        <v>20000</v>
      </c>
      <c r="C39" s="272">
        <f>[5]ประจำเดือนรวมเช็คไม่ต้องคีย์!V89</f>
        <v>0</v>
      </c>
      <c r="D39" s="272">
        <f>[5]ประจำเดือนรวมเช็คไม่ต้องคีย์!V91</f>
        <v>2000</v>
      </c>
      <c r="E39" s="273" t="str">
        <f t="shared" si="4"/>
        <v>-</v>
      </c>
      <c r="F39" s="272">
        <f t="shared" si="5"/>
        <v>18000</v>
      </c>
      <c r="G39" s="270"/>
      <c r="H39" s="305"/>
      <c r="I39" s="305"/>
      <c r="J39" s="305"/>
      <c r="K39" s="305"/>
      <c r="L39" s="305"/>
    </row>
    <row r="40" spans="1:12" ht="23.25" x14ac:dyDescent="0.5">
      <c r="A40" s="272" t="s">
        <v>51</v>
      </c>
      <c r="B40" s="278"/>
      <c r="C40" s="278"/>
      <c r="D40" s="278"/>
      <c r="E40" s="284"/>
      <c r="F40" s="278"/>
      <c r="G40" s="270"/>
      <c r="H40" s="312"/>
      <c r="I40" s="312"/>
      <c r="J40" s="312"/>
      <c r="K40" s="312"/>
      <c r="L40" s="305"/>
    </row>
    <row r="41" spans="1:12" ht="23.25" x14ac:dyDescent="0.5">
      <c r="A41" s="272" t="s">
        <v>52</v>
      </c>
      <c r="B41" s="272">
        <v>53000000</v>
      </c>
      <c r="C41" s="272">
        <f>[5]ประจำเดือนรวมเช็คไม่ต้องคีย์!W89</f>
        <v>5989210</v>
      </c>
      <c r="D41" s="272">
        <f>[5]ประจำเดือนรวมเช็คไม่ต้องคีย์!W91</f>
        <v>77344890</v>
      </c>
      <c r="E41" s="273" t="str">
        <f t="shared" si="4"/>
        <v>+</v>
      </c>
      <c r="F41" s="272">
        <f t="shared" si="5"/>
        <v>24344890</v>
      </c>
      <c r="G41" s="270"/>
      <c r="H41" s="305"/>
      <c r="I41" s="305"/>
      <c r="J41" s="305"/>
      <c r="K41" s="305"/>
      <c r="L41" s="312"/>
    </row>
    <row r="42" spans="1:12" ht="23.25" x14ac:dyDescent="0.5">
      <c r="A42" s="272" t="s">
        <v>53</v>
      </c>
      <c r="B42" s="313">
        <v>1000000</v>
      </c>
      <c r="C42" s="272">
        <f>+[5]ประจำเดือนรวมเช็คไม่ต้องคีย์!X89</f>
        <v>78255</v>
      </c>
      <c r="D42" s="272">
        <f>[5]ประจำเดือนรวมเช็คไม่ต้องคีย์!X91</f>
        <v>876091</v>
      </c>
      <c r="E42" s="273" t="str">
        <f t="shared" si="4"/>
        <v>-</v>
      </c>
      <c r="F42" s="272">
        <f t="shared" si="5"/>
        <v>123909</v>
      </c>
      <c r="G42" s="270"/>
      <c r="H42" s="305"/>
      <c r="I42" s="305"/>
      <c r="J42" s="305"/>
      <c r="K42" s="305"/>
      <c r="L42" s="305"/>
    </row>
    <row r="43" spans="1:12" ht="23.25" x14ac:dyDescent="0.5">
      <c r="A43" s="272" t="s">
        <v>54</v>
      </c>
      <c r="B43" s="313">
        <v>8000000</v>
      </c>
      <c r="C43" s="272">
        <f>+[5]ประจำเดือนรวมเช็คไม่ต้องคีย์!Y89</f>
        <v>841370</v>
      </c>
      <c r="D43" s="272">
        <f>[5]ประจำเดือนรวมเช็คไม่ต้องคีย์!Y91</f>
        <v>10165975</v>
      </c>
      <c r="E43" s="273" t="str">
        <f>IF(D43&gt;B43,"+","-")</f>
        <v>+</v>
      </c>
      <c r="F43" s="272">
        <f>ABS(D43-B43)</f>
        <v>2165975</v>
      </c>
      <c r="G43" s="270"/>
      <c r="H43" s="305"/>
      <c r="I43" s="305"/>
      <c r="J43" s="305"/>
      <c r="K43" s="305"/>
      <c r="L43" s="305"/>
    </row>
    <row r="44" spans="1:12" ht="23.25" x14ac:dyDescent="0.5">
      <c r="A44" s="287"/>
      <c r="B44" s="313"/>
      <c r="C44" s="287"/>
      <c r="D44" s="287"/>
      <c r="E44" s="292"/>
      <c r="F44" s="287"/>
      <c r="G44" s="270"/>
      <c r="H44" s="305"/>
      <c r="I44" s="305"/>
      <c r="J44" s="305"/>
      <c r="K44" s="305"/>
      <c r="L44" s="305"/>
    </row>
    <row r="45" spans="1:12" ht="23.25" x14ac:dyDescent="0.45">
      <c r="A45" s="304" t="s">
        <v>55</v>
      </c>
      <c r="B45" s="304"/>
      <c r="C45" s="304"/>
      <c r="D45" s="304"/>
      <c r="E45" s="304"/>
      <c r="F45" s="304"/>
      <c r="G45" s="270"/>
      <c r="H45" s="305"/>
      <c r="I45" s="305"/>
      <c r="J45" s="305"/>
      <c r="K45" s="305"/>
      <c r="L45" s="305"/>
    </row>
    <row r="46" spans="1:12" ht="23.25" x14ac:dyDescent="0.45">
      <c r="A46" s="304"/>
      <c r="B46" s="304"/>
      <c r="C46" s="304"/>
      <c r="D46" s="304"/>
      <c r="E46" s="304"/>
      <c r="F46" s="304"/>
      <c r="G46" s="270"/>
      <c r="H46" s="305"/>
      <c r="I46" s="305"/>
      <c r="J46" s="305"/>
      <c r="K46" s="305"/>
      <c r="L46" s="305"/>
    </row>
    <row r="47" spans="1:12" ht="23.25" x14ac:dyDescent="0.5">
      <c r="A47" s="307" t="s">
        <v>2</v>
      </c>
      <c r="B47" s="307" t="s">
        <v>3</v>
      </c>
      <c r="C47" s="307" t="s">
        <v>4</v>
      </c>
      <c r="D47" s="307" t="s">
        <v>5</v>
      </c>
      <c r="E47" s="307" t="s">
        <v>6</v>
      </c>
      <c r="F47" s="307" t="s">
        <v>7</v>
      </c>
      <c r="G47" s="270"/>
      <c r="H47" s="305"/>
      <c r="I47" s="305"/>
      <c r="J47" s="305"/>
      <c r="K47" s="305"/>
      <c r="L47" s="305"/>
    </row>
    <row r="48" spans="1:12" ht="23.25" x14ac:dyDescent="0.5">
      <c r="A48" s="310"/>
      <c r="B48" s="310" t="str">
        <f>+B5</f>
        <v>ปี 2561</v>
      </c>
      <c r="C48" s="310"/>
      <c r="D48" s="310"/>
      <c r="E48" s="310" t="s">
        <v>9</v>
      </c>
      <c r="F48" s="310" t="s">
        <v>56</v>
      </c>
      <c r="G48" s="270"/>
      <c r="H48" s="312"/>
      <c r="I48" s="312"/>
      <c r="J48" s="312"/>
      <c r="K48" s="312"/>
      <c r="L48" s="305"/>
    </row>
    <row r="49" spans="1:12" ht="23.25" x14ac:dyDescent="0.5">
      <c r="A49" s="268"/>
      <c r="B49" s="268"/>
      <c r="C49" s="268"/>
      <c r="D49" s="268"/>
      <c r="E49" s="269"/>
      <c r="F49" s="268"/>
      <c r="G49" s="270"/>
      <c r="H49" s="305"/>
      <c r="I49" s="305"/>
      <c r="J49" s="305"/>
      <c r="K49" s="305"/>
      <c r="L49" s="312"/>
    </row>
    <row r="50" spans="1:12" ht="23.25" x14ac:dyDescent="0.5">
      <c r="A50" s="272" t="s">
        <v>57</v>
      </c>
      <c r="B50" s="272">
        <v>3000000</v>
      </c>
      <c r="C50" s="272">
        <f>+[5]ประจำเดือนรวมเช็คไม่ต้องคีย์!Z89</f>
        <v>-250</v>
      </c>
      <c r="D50" s="272">
        <f>+[5]ประจำเดือนรวมเช็คไม่ต้องคีย์!Z91</f>
        <v>194750</v>
      </c>
      <c r="E50" s="273"/>
      <c r="F50" s="272">
        <f>ABS(D50-B50)</f>
        <v>2805250</v>
      </c>
      <c r="G50" s="270"/>
      <c r="H50" s="305"/>
      <c r="I50" s="305"/>
      <c r="J50" s="305"/>
      <c r="K50" s="305"/>
      <c r="L50" s="312"/>
    </row>
    <row r="51" spans="1:12" ht="23.25" x14ac:dyDescent="0.5">
      <c r="A51" s="272" t="s">
        <v>58</v>
      </c>
      <c r="B51" s="272">
        <v>500000</v>
      </c>
      <c r="C51" s="272">
        <f>+[5]ประจำเดือนรวมเช็คไม่ต้องคีย์!AA89</f>
        <v>1000</v>
      </c>
      <c r="D51" s="272">
        <f>+[5]ประจำเดือนรวมเช็คไม่ต้องคีย์!AA91</f>
        <v>53675</v>
      </c>
      <c r="E51" s="273"/>
      <c r="F51" s="272">
        <f>ABS(D51-B51)</f>
        <v>446325</v>
      </c>
      <c r="G51" s="270"/>
      <c r="H51" s="305"/>
      <c r="I51" s="305"/>
      <c r="J51" s="305"/>
      <c r="K51" s="305"/>
      <c r="L51" s="312"/>
    </row>
    <row r="52" spans="1:12" ht="23.25" x14ac:dyDescent="0.5">
      <c r="A52" s="272" t="s">
        <v>59</v>
      </c>
      <c r="B52" s="272"/>
      <c r="C52" s="272"/>
      <c r="D52" s="272"/>
      <c r="E52" s="273"/>
      <c r="F52" s="272"/>
      <c r="G52" s="270"/>
      <c r="H52" s="305"/>
      <c r="I52" s="305"/>
      <c r="J52" s="305"/>
      <c r="K52" s="305"/>
      <c r="L52" s="312"/>
    </row>
    <row r="53" spans="1:12" ht="23.25" x14ac:dyDescent="0.5">
      <c r="A53" s="272" t="s">
        <v>60</v>
      </c>
      <c r="B53" s="278"/>
      <c r="C53" s="278"/>
      <c r="D53" s="278"/>
      <c r="E53" s="284"/>
      <c r="F53" s="278"/>
      <c r="G53" s="270"/>
      <c r="H53" s="305"/>
      <c r="I53" s="305"/>
      <c r="J53" s="305"/>
      <c r="K53" s="305"/>
      <c r="L53" s="305"/>
    </row>
    <row r="54" spans="1:12" ht="23.25" x14ac:dyDescent="0.5">
      <c r="A54" s="272" t="s">
        <v>61</v>
      </c>
      <c r="B54" s="272">
        <v>113000000</v>
      </c>
      <c r="C54" s="272">
        <f>[5]ประจำเดือนรวมเช็คไม่ต้องคีย์!AB89</f>
        <v>7985317.5</v>
      </c>
      <c r="D54" s="272">
        <f>[5]ประจำเดือนรวมเช็คไม่ต้องคีย์!AB91</f>
        <v>113652139.5</v>
      </c>
      <c r="E54" s="273" t="str">
        <f>IF(D54&gt;B54,"+","-")</f>
        <v>+</v>
      </c>
      <c r="F54" s="272">
        <f>ABS(D54-B54)</f>
        <v>652139.5</v>
      </c>
      <c r="G54" s="270"/>
      <c r="H54" s="305"/>
      <c r="I54" s="305"/>
      <c r="J54" s="305"/>
      <c r="K54" s="305"/>
      <c r="L54" s="305"/>
    </row>
    <row r="55" spans="1:12" ht="23.25" x14ac:dyDescent="0.5">
      <c r="A55" s="272" t="s">
        <v>62</v>
      </c>
      <c r="B55" s="272"/>
      <c r="C55" s="272"/>
      <c r="D55" s="272"/>
      <c r="E55" s="273"/>
      <c r="F55" s="272"/>
      <c r="G55" s="270"/>
      <c r="H55" s="305"/>
      <c r="I55" s="305"/>
      <c r="J55" s="305"/>
      <c r="K55" s="305"/>
      <c r="L55" s="305"/>
    </row>
    <row r="56" spans="1:12" ht="23.25" x14ac:dyDescent="0.5">
      <c r="A56" s="272" t="s">
        <v>63</v>
      </c>
      <c r="B56" s="272">
        <v>15000000</v>
      </c>
      <c r="C56" s="272">
        <f>[5]ประจำเดือนรวมเช็คไม่ต้องคีย์!AC89</f>
        <v>1133524</v>
      </c>
      <c r="D56" s="272">
        <f>[5]ประจำเดือนรวมเช็คไม่ต้องคีย์!AC91</f>
        <v>14234216</v>
      </c>
      <c r="E56" s="273" t="str">
        <f t="shared" ref="E56:E65" si="6">IF(D56&gt;B56,"+","-")</f>
        <v>-</v>
      </c>
      <c r="F56" s="272">
        <f t="shared" ref="F56:F65" si="7">ABS(D56-B56)</f>
        <v>765784</v>
      </c>
      <c r="G56" s="270"/>
      <c r="H56" s="305"/>
      <c r="I56" s="305"/>
      <c r="J56" s="305"/>
      <c r="K56" s="305"/>
      <c r="L56" s="305"/>
    </row>
    <row r="57" spans="1:12" ht="23.25" x14ac:dyDescent="0.5">
      <c r="A57" s="272" t="s">
        <v>64</v>
      </c>
      <c r="B57" s="272">
        <v>5000000</v>
      </c>
      <c r="C57" s="272">
        <f>[5]ประจำเดือนรวมเช็คไม่ต้องคีย์!AD89</f>
        <v>63811.5</v>
      </c>
      <c r="D57" s="272">
        <f>[5]ประจำเดือนรวมเช็คไม่ต้องคีย์!AD91</f>
        <v>1884091.5</v>
      </c>
      <c r="E57" s="273" t="str">
        <f t="shared" si="6"/>
        <v>-</v>
      </c>
      <c r="F57" s="272">
        <f t="shared" si="7"/>
        <v>3115908.5</v>
      </c>
      <c r="G57" s="270"/>
      <c r="H57" s="312"/>
      <c r="I57" s="312"/>
      <c r="J57" s="312"/>
      <c r="K57" s="312"/>
      <c r="L57" s="305"/>
    </row>
    <row r="58" spans="1:12" ht="23.25" x14ac:dyDescent="0.5">
      <c r="A58" s="272" t="s">
        <v>65</v>
      </c>
      <c r="B58" s="300"/>
      <c r="C58" s="272">
        <f>[5]ประจำเดือนรวมเช็คไม่ต้องคีย์!AE89</f>
        <v>0</v>
      </c>
      <c r="D58" s="272">
        <v>0</v>
      </c>
      <c r="E58" s="273" t="str">
        <f t="shared" si="6"/>
        <v>-</v>
      </c>
      <c r="F58" s="272">
        <f t="shared" si="7"/>
        <v>0</v>
      </c>
      <c r="G58" s="270"/>
      <c r="H58" s="305"/>
      <c r="I58" s="305"/>
      <c r="J58" s="305"/>
      <c r="K58" s="305"/>
      <c r="L58" s="312"/>
    </row>
    <row r="59" spans="1:12" ht="23.25" x14ac:dyDescent="0.5">
      <c r="A59" s="272" t="s">
        <v>66</v>
      </c>
      <c r="B59" s="272">
        <v>200000</v>
      </c>
      <c r="C59" s="272">
        <f>[5]ประจำเดือนรวมเช็คไม่ต้องคีย์!AF89</f>
        <v>13720</v>
      </c>
      <c r="D59" s="272">
        <f>[5]ประจำเดือนรวมเช็คไม่ต้องคีย์!AF91</f>
        <v>202060</v>
      </c>
      <c r="E59" s="273" t="str">
        <f t="shared" si="6"/>
        <v>+</v>
      </c>
      <c r="F59" s="272">
        <f t="shared" si="7"/>
        <v>2060</v>
      </c>
      <c r="G59" s="270"/>
      <c r="H59" s="305"/>
      <c r="I59" s="305"/>
      <c r="J59" s="305"/>
      <c r="K59" s="305"/>
      <c r="L59" s="305"/>
    </row>
    <row r="60" spans="1:12" ht="23.25" x14ac:dyDescent="0.5">
      <c r="A60" s="272" t="s">
        <v>67</v>
      </c>
      <c r="B60" s="300"/>
      <c r="C60" s="272">
        <f>[5]ประจำเดือนรวมเช็คไม่ต้องคีย์!AG89</f>
        <v>0</v>
      </c>
      <c r="D60" s="272">
        <f>[5]ประจำเดือนรวมเช็คไม่ต้องคีย์!AG91</f>
        <v>0</v>
      </c>
      <c r="E60" s="273" t="str">
        <f t="shared" si="6"/>
        <v>-</v>
      </c>
      <c r="F60" s="272">
        <f t="shared" si="7"/>
        <v>0</v>
      </c>
      <c r="G60" s="270"/>
      <c r="H60" s="305"/>
      <c r="I60" s="305"/>
      <c r="J60" s="305"/>
      <c r="K60" s="305"/>
      <c r="L60" s="305"/>
    </row>
    <row r="61" spans="1:12" ht="23.25" x14ac:dyDescent="0.5">
      <c r="A61" s="272" t="s">
        <v>68</v>
      </c>
      <c r="B61" s="272">
        <v>800000</v>
      </c>
      <c r="C61" s="272">
        <f>[5]ประจำเดือนรวมเช็คไม่ต้องคีย์!AH89</f>
        <v>84000</v>
      </c>
      <c r="D61" s="272">
        <f>[5]ประจำเดือนรวมเช็คไม่ต้องคีย์!AH91</f>
        <v>978000</v>
      </c>
      <c r="E61" s="273" t="str">
        <f t="shared" si="6"/>
        <v>+</v>
      </c>
      <c r="F61" s="272">
        <f t="shared" si="7"/>
        <v>178000</v>
      </c>
      <c r="G61" s="270"/>
      <c r="H61" s="305"/>
      <c r="I61" s="305"/>
      <c r="J61" s="305"/>
      <c r="K61" s="305"/>
      <c r="L61" s="305"/>
    </row>
    <row r="62" spans="1:12" ht="23.25" x14ac:dyDescent="0.5">
      <c r="A62" s="272" t="s">
        <v>69</v>
      </c>
      <c r="B62" s="272">
        <v>300000</v>
      </c>
      <c r="C62" s="272">
        <f>[5]ประจำเดือนรวมเช็คไม่ต้องคีย์!AI89</f>
        <v>9500</v>
      </c>
      <c r="D62" s="272">
        <f>[5]ประจำเดือนรวมเช็คไม่ต้องคีย์!AI91</f>
        <v>281000</v>
      </c>
      <c r="E62" s="273" t="str">
        <f t="shared" si="6"/>
        <v>-</v>
      </c>
      <c r="F62" s="272">
        <f t="shared" si="7"/>
        <v>19000</v>
      </c>
      <c r="G62" s="270"/>
      <c r="H62" s="305"/>
      <c r="I62" s="305"/>
      <c r="J62" s="305"/>
      <c r="K62" s="305"/>
      <c r="L62" s="305"/>
    </row>
    <row r="63" spans="1:12" ht="23.25" x14ac:dyDescent="0.5">
      <c r="A63" s="272" t="s">
        <v>70</v>
      </c>
      <c r="B63" s="272">
        <v>500000</v>
      </c>
      <c r="C63" s="272">
        <f>+[5]ประจำเดือนรวมเช็คไม่ต้องคีย์!AJ89</f>
        <v>24430</v>
      </c>
      <c r="D63" s="272">
        <f>[5]ประจำเดือนรวมเช็คไม่ต้องคีย์!AJ91</f>
        <v>439680</v>
      </c>
      <c r="E63" s="273" t="str">
        <f t="shared" si="6"/>
        <v>-</v>
      </c>
      <c r="F63" s="272">
        <f t="shared" si="7"/>
        <v>60320</v>
      </c>
      <c r="G63" s="270"/>
      <c r="H63" s="305"/>
      <c r="I63" s="305"/>
      <c r="J63" s="305"/>
      <c r="K63" s="305"/>
      <c r="L63" s="305"/>
    </row>
    <row r="64" spans="1:12" ht="23.25" x14ac:dyDescent="0.5">
      <c r="A64" s="272" t="s">
        <v>71</v>
      </c>
      <c r="B64" s="272"/>
      <c r="C64" s="272"/>
      <c r="D64" s="272"/>
      <c r="E64" s="273"/>
      <c r="F64" s="272"/>
      <c r="G64" s="270"/>
      <c r="H64" s="305"/>
      <c r="I64" s="305"/>
      <c r="J64" s="305"/>
      <c r="K64" s="305"/>
      <c r="L64" s="305"/>
    </row>
    <row r="65" spans="1:12" ht="23.25" x14ac:dyDescent="0.5">
      <c r="A65" s="272" t="s">
        <v>72</v>
      </c>
      <c r="B65" s="272">
        <v>7200000</v>
      </c>
      <c r="C65" s="272">
        <f>+[5]ประจำเดือนรวมเช็คไม่ต้องคีย์!AK89</f>
        <v>623250</v>
      </c>
      <c r="D65" s="272">
        <f>[5]ประจำเดือนรวมเช็คไม่ต้องคีย์!AK91</f>
        <v>7386704</v>
      </c>
      <c r="E65" s="273" t="str">
        <f t="shared" si="6"/>
        <v>+</v>
      </c>
      <c r="F65" s="272">
        <f t="shared" si="7"/>
        <v>186704</v>
      </c>
      <c r="G65" s="270"/>
      <c r="H65" s="305"/>
      <c r="I65" s="305"/>
      <c r="J65" s="305"/>
      <c r="K65" s="305"/>
      <c r="L65" s="305"/>
    </row>
    <row r="66" spans="1:12" ht="23.25" x14ac:dyDescent="0.5">
      <c r="A66" s="272" t="s">
        <v>73</v>
      </c>
      <c r="B66" s="272"/>
      <c r="C66" s="272"/>
      <c r="D66" s="272"/>
      <c r="E66" s="273"/>
      <c r="F66" s="272"/>
      <c r="G66" s="270"/>
      <c r="H66" s="305"/>
      <c r="I66" s="305"/>
      <c r="J66" s="305"/>
      <c r="K66" s="305"/>
      <c r="L66" s="305"/>
    </row>
    <row r="67" spans="1:12" ht="23.25" x14ac:dyDescent="0.5">
      <c r="A67" s="272" t="s">
        <v>74</v>
      </c>
      <c r="B67" s="272">
        <v>200000000</v>
      </c>
      <c r="C67" s="272">
        <f>[5]ประจำเดือนรวมเช็คไม่ต้องคีย์!AL89</f>
        <v>20243947.73</v>
      </c>
      <c r="D67" s="272">
        <f>[5]ประจำเดือนรวมเช็คไม่ต้องคีย์!AL91</f>
        <v>250944008.82999998</v>
      </c>
      <c r="E67" s="273" t="str">
        <f>IF(D67&gt;B67,"+","-")</f>
        <v>+</v>
      </c>
      <c r="F67" s="272">
        <f>ABS(D67-B67)</f>
        <v>50944008.829999983</v>
      </c>
      <c r="G67" s="270"/>
      <c r="H67" s="305"/>
      <c r="I67" s="305"/>
      <c r="J67" s="305"/>
      <c r="K67" s="305"/>
      <c r="L67" s="305"/>
    </row>
    <row r="68" spans="1:12" ht="23.25" x14ac:dyDescent="0.5">
      <c r="A68" s="272" t="s">
        <v>75</v>
      </c>
      <c r="B68" s="272"/>
      <c r="C68" s="272"/>
      <c r="D68" s="272"/>
      <c r="E68" s="273"/>
      <c r="F68" s="272"/>
      <c r="G68" s="270"/>
      <c r="H68" s="312"/>
      <c r="I68" s="312"/>
      <c r="J68" s="312"/>
      <c r="K68" s="312"/>
      <c r="L68" s="305"/>
    </row>
    <row r="69" spans="1:12" ht="23.25" x14ac:dyDescent="0.5">
      <c r="A69" s="272" t="s">
        <v>76</v>
      </c>
      <c r="B69" s="272"/>
      <c r="C69" s="272">
        <f>[5]ประจำเดือนรวมเช็คไม่ต้องคีย์!AM89</f>
        <v>0</v>
      </c>
      <c r="D69" s="272">
        <f>[5]ประจำเดือนรวมเช็คไม่ต้องคีย์!AM91</f>
        <v>0</v>
      </c>
      <c r="E69" s="273" t="str">
        <f t="shared" ref="E69:E84" si="8">IF(D69&gt;B69,"+","-")</f>
        <v>-</v>
      </c>
      <c r="F69" s="272">
        <f t="shared" ref="F69:F84" si="9">ABS(D69-B69)</f>
        <v>0</v>
      </c>
      <c r="G69" s="270"/>
      <c r="H69" s="305"/>
      <c r="I69" s="305"/>
      <c r="J69" s="305"/>
      <c r="K69" s="305"/>
      <c r="L69" s="312"/>
    </row>
    <row r="70" spans="1:12" ht="23.25" x14ac:dyDescent="0.5">
      <c r="A70" s="272" t="s">
        <v>77</v>
      </c>
      <c r="B70" s="272">
        <v>10000000</v>
      </c>
      <c r="C70" s="272">
        <f>[5]ประจำเดือนรวมเช็คไม่ต้องคีย์!AN89</f>
        <v>899726.75</v>
      </c>
      <c r="D70" s="272">
        <f>[5]ประจำเดือนรวมเช็คไม่ต้องคีย์!AN91</f>
        <v>11178611.75</v>
      </c>
      <c r="E70" s="273" t="str">
        <f t="shared" si="8"/>
        <v>+</v>
      </c>
      <c r="F70" s="272">
        <f t="shared" si="9"/>
        <v>1178611.75</v>
      </c>
      <c r="G70" s="270"/>
      <c r="H70" s="305"/>
      <c r="I70" s="305"/>
      <c r="J70" s="305"/>
      <c r="K70" s="305"/>
      <c r="L70" s="305"/>
    </row>
    <row r="71" spans="1:12" ht="23.25" x14ac:dyDescent="0.5">
      <c r="A71" s="272" t="s">
        <v>78</v>
      </c>
      <c r="B71" s="272">
        <v>700000</v>
      </c>
      <c r="C71" s="272">
        <f>[5]ประจำเดือนรวมเช็คไม่ต้องคีย์!AO89</f>
        <v>41567</v>
      </c>
      <c r="D71" s="272">
        <f>[5]ประจำเดือนรวมเช็คไม่ต้องคีย์!AO91</f>
        <v>472249</v>
      </c>
      <c r="E71" s="273" t="str">
        <f t="shared" si="8"/>
        <v>-</v>
      </c>
      <c r="F71" s="272">
        <f t="shared" si="9"/>
        <v>227751</v>
      </c>
      <c r="G71" s="270"/>
      <c r="H71" s="305"/>
      <c r="I71" s="305"/>
      <c r="J71" s="305"/>
      <c r="K71" s="305"/>
      <c r="L71" s="305"/>
    </row>
    <row r="72" spans="1:12" ht="23.25" x14ac:dyDescent="0.5">
      <c r="A72" s="272" t="s">
        <v>79</v>
      </c>
      <c r="B72" s="272">
        <v>1170000</v>
      </c>
      <c r="C72" s="272">
        <f>[5]ประจำเดือนรวมเช็คไม่ต้องคีย์!AP89</f>
        <v>100560</v>
      </c>
      <c r="D72" s="272">
        <f>[5]ประจำเดือนรวมเช็คไม่ต้องคีย์!AP91</f>
        <v>899430</v>
      </c>
      <c r="E72" s="273" t="str">
        <f t="shared" si="8"/>
        <v>-</v>
      </c>
      <c r="F72" s="272">
        <f t="shared" si="9"/>
        <v>270570</v>
      </c>
      <c r="G72" s="270"/>
      <c r="H72" s="305"/>
      <c r="I72" s="305"/>
      <c r="J72" s="305"/>
      <c r="K72" s="305"/>
      <c r="L72" s="305"/>
    </row>
    <row r="73" spans="1:12" ht="23.25" x14ac:dyDescent="0.5">
      <c r="A73" s="272" t="s">
        <v>80</v>
      </c>
      <c r="B73" s="272">
        <v>10000000</v>
      </c>
      <c r="C73" s="272">
        <f>[5]ประจำเดือนรวมเช็คไม่ต้องคีย์!AQ89</f>
        <v>550640</v>
      </c>
      <c r="D73" s="272">
        <f>[5]ประจำเดือนรวมเช็คไม่ต้องคีย์!AQ91</f>
        <v>4429985</v>
      </c>
      <c r="E73" s="273" t="str">
        <f t="shared" si="8"/>
        <v>-</v>
      </c>
      <c r="F73" s="272">
        <f t="shared" si="9"/>
        <v>5570015</v>
      </c>
      <c r="G73" s="270"/>
      <c r="H73" s="312"/>
      <c r="I73" s="312"/>
      <c r="J73" s="312"/>
      <c r="K73" s="312"/>
      <c r="L73" s="305"/>
    </row>
    <row r="74" spans="1:12" ht="23.25" x14ac:dyDescent="0.5">
      <c r="A74" s="272" t="s">
        <v>81</v>
      </c>
      <c r="B74" s="272">
        <v>4500000</v>
      </c>
      <c r="C74" s="272">
        <f>[5]ประจำเดือนรวมเช็คไม่ต้องคีย์!AR89</f>
        <v>421310</v>
      </c>
      <c r="D74" s="272">
        <f>[5]ประจำเดือนรวมเช็คไม่ต้องคีย์!AR91</f>
        <v>3965380</v>
      </c>
      <c r="E74" s="273" t="str">
        <f t="shared" si="8"/>
        <v>-</v>
      </c>
      <c r="F74" s="272">
        <f t="shared" si="9"/>
        <v>534620</v>
      </c>
      <c r="G74" s="270"/>
      <c r="H74" s="305"/>
      <c r="I74" s="305"/>
      <c r="J74" s="305"/>
      <c r="K74" s="305"/>
      <c r="L74" s="312"/>
    </row>
    <row r="75" spans="1:12" ht="23.25" x14ac:dyDescent="0.5">
      <c r="A75" s="272" t="s">
        <v>82</v>
      </c>
      <c r="B75" s="272">
        <v>200000</v>
      </c>
      <c r="C75" s="272">
        <f>[5]ประจำเดือนรวมเช็คไม่ต้องคีย์!AS89</f>
        <v>24600</v>
      </c>
      <c r="D75" s="272">
        <f>[5]ประจำเดือนรวมเช็คไม่ต้องคีย์!AS91</f>
        <v>93580</v>
      </c>
      <c r="E75" s="273" t="str">
        <f t="shared" si="8"/>
        <v>-</v>
      </c>
      <c r="F75" s="272">
        <f t="shared" si="9"/>
        <v>106420</v>
      </c>
      <c r="G75" s="270"/>
      <c r="H75" s="305"/>
      <c r="I75" s="305"/>
      <c r="J75" s="305"/>
      <c r="K75" s="305"/>
      <c r="L75" s="305"/>
    </row>
    <row r="76" spans="1:12" ht="23.25" x14ac:dyDescent="0.5">
      <c r="A76" s="272" t="s">
        <v>83</v>
      </c>
      <c r="B76" s="272">
        <v>7000000</v>
      </c>
      <c r="C76" s="272">
        <f>[5]ประจำเดือนรวมเช็คไม่ต้องคีย์!AT89</f>
        <v>498000</v>
      </c>
      <c r="D76" s="272">
        <f>[5]ประจำเดือนรวมเช็คไม่ต้องคีย์!AT91</f>
        <v>6426757</v>
      </c>
      <c r="E76" s="273" t="str">
        <f t="shared" si="8"/>
        <v>-</v>
      </c>
      <c r="F76" s="272">
        <f t="shared" si="9"/>
        <v>573243</v>
      </c>
      <c r="G76" s="270"/>
      <c r="H76" s="305"/>
      <c r="I76" s="305"/>
      <c r="J76" s="305"/>
      <c r="K76" s="305"/>
      <c r="L76" s="305"/>
    </row>
    <row r="77" spans="1:12" ht="23.25" x14ac:dyDescent="0.5">
      <c r="A77" s="272" t="s">
        <v>84</v>
      </c>
      <c r="B77" s="272">
        <v>14000000</v>
      </c>
      <c r="C77" s="272">
        <f>[5]ประจำเดือนรวมเช็คไม่ต้องคีย์!AU89</f>
        <v>703575</v>
      </c>
      <c r="D77" s="272">
        <f>[5]ประจำเดือนรวมเช็คไม่ต้องคีย์!AU91</f>
        <v>9662525</v>
      </c>
      <c r="E77" s="273" t="str">
        <f t="shared" si="8"/>
        <v>-</v>
      </c>
      <c r="F77" s="272">
        <f t="shared" si="9"/>
        <v>4337475</v>
      </c>
      <c r="G77" s="270"/>
      <c r="H77" s="305"/>
      <c r="I77" s="305"/>
      <c r="J77" s="305"/>
      <c r="K77" s="305"/>
      <c r="L77" s="305"/>
    </row>
    <row r="78" spans="1:12" ht="23.25" x14ac:dyDescent="0.5">
      <c r="A78" s="272" t="s">
        <v>85</v>
      </c>
      <c r="B78" s="272">
        <v>80000</v>
      </c>
      <c r="C78" s="272">
        <f>[5]ประจำเดือนรวมเช็คไม่ต้องคีย์!AV89</f>
        <v>0</v>
      </c>
      <c r="D78" s="272">
        <f>[5]ประจำเดือนรวมเช็คไม่ต้องคีย์!AV91</f>
        <v>2740</v>
      </c>
      <c r="E78" s="273" t="str">
        <f t="shared" si="8"/>
        <v>-</v>
      </c>
      <c r="F78" s="272">
        <f t="shared" si="9"/>
        <v>77260</v>
      </c>
      <c r="G78" s="270"/>
      <c r="H78" s="312"/>
      <c r="I78" s="312"/>
      <c r="J78" s="312"/>
      <c r="K78" s="312"/>
      <c r="L78" s="305"/>
    </row>
    <row r="79" spans="1:12" ht="23.25" x14ac:dyDescent="0.5">
      <c r="A79" s="272" t="s">
        <v>86</v>
      </c>
      <c r="B79" s="272">
        <v>8380000</v>
      </c>
      <c r="C79" s="272">
        <f>[5]ประจำเดือนรวมเช็คไม่ต้องคีย์!AW89</f>
        <v>734180</v>
      </c>
      <c r="D79" s="272">
        <f>[5]ประจำเดือนรวมเช็คไม่ต้องคีย์!AW91</f>
        <v>29252655</v>
      </c>
      <c r="E79" s="273" t="str">
        <f t="shared" si="8"/>
        <v>+</v>
      </c>
      <c r="F79" s="272">
        <f t="shared" si="9"/>
        <v>20872655</v>
      </c>
      <c r="G79" s="270"/>
      <c r="H79" s="305"/>
      <c r="I79" s="305"/>
      <c r="J79" s="305"/>
      <c r="K79" s="305"/>
      <c r="L79" s="312"/>
    </row>
    <row r="80" spans="1:12" ht="23.25" x14ac:dyDescent="0.5">
      <c r="A80" s="272" t="s">
        <v>87</v>
      </c>
      <c r="B80" s="272"/>
      <c r="C80" s="272">
        <f>[5]ประจำเดือนรวมเช็คไม่ต้องคีย์!AX89</f>
        <v>0</v>
      </c>
      <c r="D80" s="272">
        <f>[5]ประจำเดือนรวมเช็คไม่ต้องคีย์!AX91</f>
        <v>0</v>
      </c>
      <c r="E80" s="273" t="str">
        <f t="shared" si="8"/>
        <v>-</v>
      </c>
      <c r="F80" s="272">
        <f t="shared" si="9"/>
        <v>0</v>
      </c>
      <c r="G80" s="270"/>
      <c r="H80" s="305"/>
      <c r="I80" s="305"/>
      <c r="J80" s="305"/>
      <c r="K80" s="305"/>
      <c r="L80" s="305"/>
    </row>
    <row r="81" spans="1:12" ht="23.25" x14ac:dyDescent="0.5">
      <c r="A81" s="272" t="s">
        <v>88</v>
      </c>
      <c r="B81" s="272">
        <v>30000</v>
      </c>
      <c r="C81" s="272">
        <f>[5]ประจำเดือนรวมเช็คไม่ต้องคีย์!AY89</f>
        <v>4175</v>
      </c>
      <c r="D81" s="272">
        <f>[5]ประจำเดือนรวมเช็คไม่ต้องคีย์!AY91</f>
        <v>66100</v>
      </c>
      <c r="E81" s="273" t="str">
        <f t="shared" si="8"/>
        <v>+</v>
      </c>
      <c r="F81" s="272">
        <f t="shared" si="9"/>
        <v>36100</v>
      </c>
      <c r="G81" s="270"/>
      <c r="H81" s="305"/>
      <c r="I81" s="305"/>
      <c r="J81" s="305"/>
      <c r="K81" s="305"/>
      <c r="L81" s="305"/>
    </row>
    <row r="82" spans="1:12" ht="23.25" x14ac:dyDescent="0.5">
      <c r="A82" s="272" t="s">
        <v>89</v>
      </c>
      <c r="B82" s="272"/>
      <c r="C82" s="272">
        <f>[5]ประจำเดือนรวมเช็คไม่ต้องคีย์!AZ89</f>
        <v>0</v>
      </c>
      <c r="D82" s="272">
        <f>[5]ประจำเดือนรวมเช็คไม่ต้องคีย์!AZ91</f>
        <v>0</v>
      </c>
      <c r="E82" s="273" t="str">
        <f t="shared" si="8"/>
        <v>-</v>
      </c>
      <c r="F82" s="272">
        <f t="shared" si="9"/>
        <v>0</v>
      </c>
      <c r="G82" s="270"/>
      <c r="H82" s="305"/>
      <c r="I82" s="305"/>
      <c r="J82" s="305"/>
      <c r="K82" s="305"/>
      <c r="L82" s="305"/>
    </row>
    <row r="83" spans="1:12" ht="23.25" x14ac:dyDescent="0.5">
      <c r="A83" s="272" t="s">
        <v>90</v>
      </c>
      <c r="B83" s="272">
        <v>42000000</v>
      </c>
      <c r="C83" s="272">
        <f>[5]ประจำเดือนรวมเช็คไม่ต้องคีย์!BA89</f>
        <v>0</v>
      </c>
      <c r="D83" s="272">
        <f>[5]ประจำเดือนรวมเช็คไม่ต้องคีย์!BA91</f>
        <v>0</v>
      </c>
      <c r="E83" s="273" t="str">
        <f>IF(D83&gt;B83,"+","-")</f>
        <v>-</v>
      </c>
      <c r="F83" s="272">
        <f>ABS(D83-B83)</f>
        <v>42000000</v>
      </c>
      <c r="G83" s="270"/>
      <c r="H83" s="305"/>
      <c r="I83" s="305"/>
      <c r="J83" s="305"/>
      <c r="K83" s="305"/>
      <c r="L83" s="305"/>
    </row>
    <row r="84" spans="1:12" ht="23.25" x14ac:dyDescent="0.5">
      <c r="A84" s="272" t="s">
        <v>91</v>
      </c>
      <c r="B84" s="272">
        <v>40000</v>
      </c>
      <c r="C84" s="272">
        <f>+[5]ประจำเดือนรวมเช็คไม่ต้องคีย์!BB89</f>
        <v>6445</v>
      </c>
      <c r="D84" s="272">
        <f>[5]ประจำเดือนรวมเช็คไม่ต้องคีย์!BB91</f>
        <v>87604</v>
      </c>
      <c r="E84" s="273" t="str">
        <f t="shared" si="8"/>
        <v>+</v>
      </c>
      <c r="F84" s="272">
        <f t="shared" si="9"/>
        <v>47604</v>
      </c>
      <c r="G84" s="270"/>
      <c r="H84" s="305"/>
      <c r="I84" s="305"/>
      <c r="J84" s="305"/>
      <c r="K84" s="305"/>
      <c r="L84" s="305"/>
    </row>
    <row r="85" spans="1:12" ht="23.25" x14ac:dyDescent="0.5">
      <c r="A85" s="269" t="s">
        <v>92</v>
      </c>
      <c r="B85" s="268"/>
      <c r="C85" s="268"/>
      <c r="D85" s="268"/>
      <c r="E85" s="269"/>
      <c r="F85" s="268"/>
      <c r="G85" s="270"/>
      <c r="H85" s="305"/>
      <c r="I85" s="305"/>
      <c r="J85" s="305"/>
      <c r="K85" s="305"/>
      <c r="L85" s="305"/>
    </row>
    <row r="86" spans="1:12" ht="23.25" x14ac:dyDescent="0.5">
      <c r="A86" s="290" t="s">
        <v>93</v>
      </c>
      <c r="B86" s="277">
        <f>SUM(B30:B43)+SUM(B49:B84)</f>
        <v>2501500000</v>
      </c>
      <c r="C86" s="277">
        <f>SUM(C30:C43)+SUM(C49:C84)</f>
        <v>96036870.599999994</v>
      </c>
      <c r="D86" s="277">
        <f>SUM(D30:D43)+SUM(D49:D84)</f>
        <v>1295709700.5700002</v>
      </c>
      <c r="E86" s="290" t="str">
        <f>IF(D86&gt;B86,"+","-")</f>
        <v>-</v>
      </c>
      <c r="F86" s="277">
        <f>ABS(D86-B86)</f>
        <v>1205790299.4299998</v>
      </c>
      <c r="G86" s="270"/>
      <c r="H86" s="305"/>
      <c r="I86" s="305"/>
      <c r="J86" s="305"/>
      <c r="K86" s="305"/>
      <c r="L86" s="305"/>
    </row>
    <row r="87" spans="1:12" ht="23.25" x14ac:dyDescent="0.5">
      <c r="A87" s="292"/>
      <c r="B87" s="287"/>
      <c r="C87" s="287"/>
      <c r="D87" s="287"/>
      <c r="E87" s="292"/>
      <c r="F87" s="287"/>
      <c r="G87" s="270"/>
      <c r="H87" s="305"/>
      <c r="I87" s="305"/>
      <c r="J87" s="305"/>
      <c r="K87" s="305"/>
      <c r="L87" s="305"/>
    </row>
    <row r="88" spans="1:12" ht="23.25" x14ac:dyDescent="0.5">
      <c r="A88" s="292"/>
      <c r="B88" s="287"/>
      <c r="C88" s="287"/>
      <c r="D88" s="287"/>
      <c r="E88" s="292"/>
      <c r="F88" s="287"/>
      <c r="G88" s="270"/>
      <c r="H88" s="305"/>
      <c r="I88" s="305"/>
      <c r="J88" s="305"/>
      <c r="K88" s="305"/>
      <c r="L88" s="305"/>
    </row>
    <row r="89" spans="1:12" ht="23.25" x14ac:dyDescent="0.5">
      <c r="A89" s="292"/>
      <c r="B89" s="287"/>
      <c r="C89" s="287"/>
      <c r="D89" s="287"/>
      <c r="E89" s="292"/>
      <c r="F89" s="287"/>
      <c r="G89" s="270"/>
      <c r="H89" s="305"/>
      <c r="I89" s="305"/>
      <c r="J89" s="305"/>
      <c r="K89" s="305"/>
      <c r="L89" s="305"/>
    </row>
    <row r="90" spans="1:12" ht="23.25" x14ac:dyDescent="0.5">
      <c r="A90" s="292"/>
      <c r="B90" s="287"/>
      <c r="C90" s="287"/>
      <c r="D90" s="287"/>
      <c r="E90" s="292"/>
      <c r="F90" s="287"/>
      <c r="G90" s="270"/>
      <c r="H90" s="305"/>
      <c r="I90" s="305"/>
      <c r="J90" s="305"/>
      <c r="K90" s="305"/>
      <c r="L90" s="305"/>
    </row>
    <row r="91" spans="1:12" ht="23.25" x14ac:dyDescent="0.45">
      <c r="A91" s="304" t="s">
        <v>94</v>
      </c>
      <c r="B91" s="304"/>
      <c r="C91" s="304"/>
      <c r="D91" s="304"/>
      <c r="E91" s="304"/>
      <c r="F91" s="304"/>
      <c r="G91" s="270"/>
      <c r="H91" s="305"/>
      <c r="I91" s="305"/>
      <c r="J91" s="305"/>
      <c r="K91" s="305"/>
      <c r="L91" s="305"/>
    </row>
    <row r="92" spans="1:12" ht="23.25" x14ac:dyDescent="0.45">
      <c r="A92" s="304"/>
      <c r="B92" s="304"/>
      <c r="C92" s="304"/>
      <c r="D92" s="304"/>
      <c r="E92" s="304"/>
      <c r="F92" s="304"/>
      <c r="G92" s="270"/>
      <c r="H92" s="305"/>
      <c r="I92" s="305"/>
      <c r="J92" s="305"/>
      <c r="K92" s="305"/>
      <c r="L92" s="305"/>
    </row>
    <row r="93" spans="1:12" ht="23.25" x14ac:dyDescent="0.5">
      <c r="A93" s="307" t="s">
        <v>2</v>
      </c>
      <c r="B93" s="307" t="s">
        <v>3</v>
      </c>
      <c r="C93" s="307" t="s">
        <v>4</v>
      </c>
      <c r="D93" s="307" t="s">
        <v>5</v>
      </c>
      <c r="E93" s="307" t="s">
        <v>6</v>
      </c>
      <c r="F93" s="307" t="s">
        <v>7</v>
      </c>
      <c r="G93" s="270"/>
      <c r="H93" s="305"/>
      <c r="I93" s="305"/>
      <c r="J93" s="305"/>
      <c r="K93" s="305"/>
      <c r="L93" s="305"/>
    </row>
    <row r="94" spans="1:12" ht="23.25" x14ac:dyDescent="0.5">
      <c r="A94" s="310"/>
      <c r="B94" s="310" t="str">
        <f>+B48</f>
        <v>ปี 2561</v>
      </c>
      <c r="C94" s="310"/>
      <c r="D94" s="310"/>
      <c r="E94" s="310" t="s">
        <v>9</v>
      </c>
      <c r="F94" s="310" t="s">
        <v>56</v>
      </c>
      <c r="G94" s="270"/>
      <c r="H94" s="305"/>
      <c r="I94" s="305"/>
      <c r="J94" s="305"/>
      <c r="K94" s="305"/>
      <c r="L94" s="305"/>
    </row>
    <row r="95" spans="1:12" ht="23.25" x14ac:dyDescent="0.5">
      <c r="A95" s="314" t="s">
        <v>95</v>
      </c>
      <c r="B95" s="268"/>
      <c r="C95" s="268"/>
      <c r="D95" s="268"/>
      <c r="E95" s="269"/>
      <c r="F95" s="268"/>
      <c r="G95" s="270"/>
      <c r="H95" s="305"/>
      <c r="I95" s="305"/>
      <c r="J95" s="305"/>
      <c r="K95" s="305"/>
      <c r="L95" s="305"/>
    </row>
    <row r="96" spans="1:12" ht="23.25" x14ac:dyDescent="0.5">
      <c r="A96" s="315" t="s">
        <v>96</v>
      </c>
      <c r="B96" s="272">
        <v>424000000</v>
      </c>
      <c r="C96" s="272">
        <f>[5]ประจำเดือนรวมเช็คไม่ต้องคีย์!BD89</f>
        <v>4887063.91</v>
      </c>
      <c r="D96" s="272">
        <f>[5]ประจำเดือนรวมเช็คไม่ต้องคีย์!BD91</f>
        <v>128658032.99999996</v>
      </c>
      <c r="E96" s="273" t="str">
        <f t="shared" ref="E96:E103" si="10">IF(D96&gt;B96,"+","-")</f>
        <v>-</v>
      </c>
      <c r="F96" s="272">
        <f t="shared" ref="F96:F103" si="11">ABS(D96-B96)</f>
        <v>295341967.00000006</v>
      </c>
      <c r="G96" s="270"/>
      <c r="H96" s="312"/>
      <c r="I96" s="312"/>
      <c r="J96" s="312"/>
      <c r="K96" s="312"/>
      <c r="L96" s="305"/>
    </row>
    <row r="97" spans="1:12" ht="23.25" x14ac:dyDescent="0.5">
      <c r="A97" s="315" t="s">
        <v>97</v>
      </c>
      <c r="B97" s="272"/>
      <c r="C97" s="272">
        <f>[5]ประจำเดือนรวมเช็คไม่ต้องคีย์!BE89</f>
        <v>-792219</v>
      </c>
      <c r="D97" s="272">
        <f>[5]ประจำเดือนรวมเช็คไม่ต้องคีย์!BE91</f>
        <v>0</v>
      </c>
      <c r="E97" s="273" t="str">
        <f t="shared" si="10"/>
        <v>-</v>
      </c>
      <c r="F97" s="272">
        <f t="shared" si="11"/>
        <v>0</v>
      </c>
      <c r="G97" s="270"/>
      <c r="H97" s="312"/>
      <c r="I97" s="312"/>
      <c r="J97" s="312"/>
      <c r="K97" s="312"/>
      <c r="L97" s="312"/>
    </row>
    <row r="98" spans="1:12" ht="23.25" x14ac:dyDescent="0.5">
      <c r="A98" s="315" t="s">
        <v>98</v>
      </c>
      <c r="B98" s="272">
        <v>18965000</v>
      </c>
      <c r="C98" s="272">
        <f>[5]ประจำเดือนรวมเช็คไม่ต้องคีย์!BF89</f>
        <v>25290</v>
      </c>
      <c r="D98" s="272">
        <f>[5]ประจำเดือนรวมเช็คไม่ต้องคีย์!BF91</f>
        <v>32599390.5</v>
      </c>
      <c r="E98" s="273" t="str">
        <f t="shared" si="10"/>
        <v>+</v>
      </c>
      <c r="F98" s="272">
        <f t="shared" si="11"/>
        <v>13634390.5</v>
      </c>
      <c r="G98" s="270"/>
      <c r="H98" s="305"/>
      <c r="I98" s="305"/>
      <c r="J98" s="305"/>
      <c r="K98" s="305"/>
      <c r="L98" s="312"/>
    </row>
    <row r="99" spans="1:12" ht="23.25" x14ac:dyDescent="0.5">
      <c r="A99" s="315" t="s">
        <v>99</v>
      </c>
      <c r="B99" s="272"/>
      <c r="C99" s="272">
        <f>[5]ประจำเดือนรวมเช็คไม่ต้องคีย์!BG89</f>
        <v>0</v>
      </c>
      <c r="D99" s="272">
        <f>+[5]ประจำเดือนรวมเช็คไม่ต้องคีย์!BG91</f>
        <v>0</v>
      </c>
      <c r="E99" s="273" t="str">
        <f t="shared" si="10"/>
        <v>-</v>
      </c>
      <c r="F99" s="272">
        <f t="shared" si="11"/>
        <v>0</v>
      </c>
      <c r="G99" s="270"/>
      <c r="H99" s="312"/>
      <c r="I99" s="312"/>
      <c r="J99" s="312"/>
      <c r="K99" s="312"/>
      <c r="L99" s="305"/>
    </row>
    <row r="100" spans="1:12" ht="23.25" x14ac:dyDescent="0.5">
      <c r="A100" s="315" t="s">
        <v>100</v>
      </c>
      <c r="B100" s="272"/>
      <c r="C100" s="272"/>
      <c r="D100" s="272"/>
      <c r="E100" s="273"/>
      <c r="F100" s="272"/>
      <c r="G100" s="270"/>
      <c r="H100" s="305"/>
      <c r="I100" s="305"/>
      <c r="J100" s="305"/>
      <c r="K100" s="305"/>
      <c r="L100" s="312"/>
    </row>
    <row r="101" spans="1:12" ht="23.25" x14ac:dyDescent="0.5">
      <c r="A101" s="315" t="s">
        <v>101</v>
      </c>
      <c r="B101" s="272">
        <v>557000000</v>
      </c>
      <c r="C101" s="272">
        <f>[5]ประจำเดือนรวมเช็คไม่ต้องคีย์!BH89</f>
        <v>82086235.829999968</v>
      </c>
      <c r="D101" s="272">
        <f>[5]ประจำเดือนรวมเช็คไม่ต้องคีย์!BH91</f>
        <v>592063114.96000004</v>
      </c>
      <c r="E101" s="273" t="str">
        <f t="shared" si="10"/>
        <v>+</v>
      </c>
      <c r="F101" s="272">
        <f t="shared" si="11"/>
        <v>35063114.960000038</v>
      </c>
      <c r="G101" s="270"/>
      <c r="H101" s="305"/>
      <c r="I101" s="305"/>
      <c r="J101" s="305"/>
      <c r="K101" s="305"/>
      <c r="L101" s="305"/>
    </row>
    <row r="102" spans="1:12" ht="23.25" x14ac:dyDescent="0.5">
      <c r="A102" s="315" t="s">
        <v>102</v>
      </c>
      <c r="B102" s="272">
        <v>35000</v>
      </c>
      <c r="C102" s="272">
        <f>[5]ประจำเดือนรวมเช็คไม่ต้องคีย์!BI89</f>
        <v>0</v>
      </c>
      <c r="D102" s="272">
        <f>[5]ประจำเดือนรวมเช็คไม่ต้องคีย์!BI91</f>
        <v>0</v>
      </c>
      <c r="E102" s="273" t="str">
        <f t="shared" si="10"/>
        <v>-</v>
      </c>
      <c r="F102" s="272">
        <f t="shared" si="11"/>
        <v>35000</v>
      </c>
      <c r="G102" s="270"/>
      <c r="H102" s="305"/>
      <c r="I102" s="305"/>
      <c r="J102" s="305"/>
      <c r="K102" s="305"/>
      <c r="L102" s="305"/>
    </row>
    <row r="103" spans="1:12" ht="23.25" x14ac:dyDescent="0.5">
      <c r="A103" s="316" t="s">
        <v>103</v>
      </c>
      <c r="B103" s="279">
        <f>SUM(B96:B102)</f>
        <v>1000000000</v>
      </c>
      <c r="C103" s="279">
        <f>SUM(C96:C102)</f>
        <v>86206370.739999965</v>
      </c>
      <c r="D103" s="279">
        <f>SUM(D96:D102)</f>
        <v>753320538.46000004</v>
      </c>
      <c r="E103" s="267" t="str">
        <f t="shared" si="10"/>
        <v>-</v>
      </c>
      <c r="F103" s="279">
        <f t="shared" si="11"/>
        <v>246679461.53999996</v>
      </c>
      <c r="G103" s="270"/>
      <c r="H103" s="305"/>
      <c r="I103" s="305"/>
      <c r="J103" s="305"/>
      <c r="K103" s="305"/>
      <c r="L103" s="305"/>
    </row>
    <row r="104" spans="1:12" ht="23.25" x14ac:dyDescent="0.5">
      <c r="A104" s="314" t="s">
        <v>104</v>
      </c>
      <c r="B104" s="296"/>
      <c r="C104" s="296"/>
      <c r="D104" s="296"/>
      <c r="E104" s="297"/>
      <c r="F104" s="296"/>
      <c r="G104" s="270"/>
      <c r="H104" s="305"/>
      <c r="I104" s="305"/>
      <c r="J104" s="305"/>
      <c r="K104" s="305"/>
      <c r="L104" s="305"/>
    </row>
    <row r="105" spans="1:12" ht="23.25" x14ac:dyDescent="0.5">
      <c r="A105" s="315" t="s">
        <v>105</v>
      </c>
      <c r="B105" s="272"/>
      <c r="C105" s="272"/>
      <c r="D105" s="272"/>
      <c r="E105" s="273"/>
      <c r="F105" s="272"/>
      <c r="G105" s="270"/>
      <c r="H105" s="305"/>
      <c r="I105" s="305"/>
      <c r="J105" s="305"/>
      <c r="K105" s="305"/>
      <c r="L105" s="305"/>
    </row>
    <row r="106" spans="1:12" ht="23.25" x14ac:dyDescent="0.5">
      <c r="A106" s="315" t="s">
        <v>106</v>
      </c>
      <c r="B106" s="272">
        <v>55000000</v>
      </c>
      <c r="C106" s="272">
        <f>[5]ประจำเดือนรวมเช็คไม่ต้องคีย์!BW89</f>
        <v>51559861.409999996</v>
      </c>
      <c r="D106" s="272">
        <f>[5]ประจำเดือนรวมเช็คไม่ต้องคีย์!BW91</f>
        <v>51559861.409999996</v>
      </c>
      <c r="E106" s="273" t="str">
        <f>IF(D106&gt;B106,"+","-")</f>
        <v>-</v>
      </c>
      <c r="F106" s="272">
        <f>ABS(D106-B106)</f>
        <v>3440138.5900000036</v>
      </c>
      <c r="G106" s="270"/>
      <c r="H106" s="305"/>
      <c r="I106" s="305"/>
      <c r="J106" s="305"/>
      <c r="K106" s="305"/>
      <c r="L106" s="305"/>
    </row>
    <row r="107" spans="1:12" ht="23.25" x14ac:dyDescent="0.5">
      <c r="A107" s="315" t="s">
        <v>107</v>
      </c>
      <c r="B107" s="272">
        <v>5000000</v>
      </c>
      <c r="C107" s="272">
        <f>[5]ประจำเดือนรวมเช็คไม่ต้องคีย์!BX89</f>
        <v>0</v>
      </c>
      <c r="D107" s="272">
        <f>[5]ประจำเดือนรวมเช็คไม่ต้องคีย์!BX91</f>
        <v>0</v>
      </c>
      <c r="E107" s="273" t="str">
        <f>IF(D107&gt;B107,"+","-")</f>
        <v>-</v>
      </c>
      <c r="F107" s="272">
        <f>ABS(D107-B107)</f>
        <v>5000000</v>
      </c>
      <c r="G107" s="270"/>
      <c r="H107" s="305"/>
      <c r="I107" s="305"/>
      <c r="J107" s="305"/>
      <c r="K107" s="305"/>
      <c r="L107" s="305"/>
    </row>
    <row r="108" spans="1:12" ht="23.25" x14ac:dyDescent="0.5">
      <c r="A108" s="315" t="s">
        <v>108</v>
      </c>
      <c r="B108" s="272"/>
      <c r="C108" s="272">
        <f>[5]ประจำเดือนรวมเช็คไม่ต้องคีย์!BY89</f>
        <v>0</v>
      </c>
      <c r="D108" s="272">
        <f>[5]ประจำเดือนรวมเช็คไม่ต้องคีย์!BY91</f>
        <v>0</v>
      </c>
      <c r="E108" s="273" t="str">
        <f>IF(D108&gt;B108,"+","-")</f>
        <v>-</v>
      </c>
      <c r="F108" s="272">
        <f>ABS(D108-B108)</f>
        <v>0</v>
      </c>
      <c r="G108" s="270"/>
      <c r="H108" s="305"/>
      <c r="I108" s="305"/>
      <c r="J108" s="305"/>
      <c r="K108" s="305"/>
      <c r="L108" s="305"/>
    </row>
    <row r="109" spans="1:12" ht="23.25" x14ac:dyDescent="0.5">
      <c r="A109" s="314" t="s">
        <v>109</v>
      </c>
      <c r="B109" s="268"/>
      <c r="C109" s="268"/>
      <c r="D109" s="268"/>
      <c r="E109" s="269"/>
      <c r="F109" s="268"/>
      <c r="G109" s="270"/>
      <c r="H109" s="305"/>
      <c r="I109" s="317"/>
      <c r="J109" s="305"/>
      <c r="K109" s="305"/>
      <c r="L109" s="305"/>
    </row>
    <row r="110" spans="1:12" ht="23.25" x14ac:dyDescent="0.5">
      <c r="A110" s="318" t="s">
        <v>110</v>
      </c>
      <c r="B110" s="277">
        <f>SUM(B106:B108)</f>
        <v>60000000</v>
      </c>
      <c r="C110" s="272">
        <f>SUM(C106:C107)</f>
        <v>51559861.409999996</v>
      </c>
      <c r="D110" s="277">
        <f>SUM(D106:D107)</f>
        <v>51559861.409999996</v>
      </c>
      <c r="E110" s="290" t="str">
        <f>IF(D110&gt;B110,"+","-")</f>
        <v>-</v>
      </c>
      <c r="F110" s="277">
        <f>SUM(F106:F108)</f>
        <v>8440138.5900000036</v>
      </c>
      <c r="G110" s="270"/>
      <c r="H110" s="305"/>
      <c r="I110" s="305"/>
      <c r="J110" s="305"/>
      <c r="K110" s="305"/>
      <c r="L110" s="305"/>
    </row>
    <row r="111" spans="1:12" ht="23.25" x14ac:dyDescent="0.5">
      <c r="A111" s="314" t="s">
        <v>111</v>
      </c>
      <c r="B111" s="268"/>
      <c r="C111" s="268"/>
      <c r="D111" s="268"/>
      <c r="E111" s="269"/>
      <c r="F111" s="268"/>
      <c r="G111" s="270"/>
      <c r="H111" s="305"/>
      <c r="I111" s="305"/>
      <c r="J111" s="305"/>
      <c r="K111" s="305"/>
      <c r="L111" s="305"/>
    </row>
    <row r="112" spans="1:12" ht="23.25" x14ac:dyDescent="0.5">
      <c r="A112" s="315" t="s">
        <v>112</v>
      </c>
      <c r="B112" s="272">
        <v>350000000</v>
      </c>
      <c r="C112" s="272">
        <f>[5]ประจำเดือนรวมเช็คไม่ต้องคีย์!BK89</f>
        <v>19449609.010000002</v>
      </c>
      <c r="D112" s="272">
        <f>[5]ประจำเดือนรวมเช็คไม่ต้องคีย์!BK91</f>
        <v>481314625.67000008</v>
      </c>
      <c r="E112" s="273" t="str">
        <f>IF(D112&gt;B112,"+","-")</f>
        <v>+</v>
      </c>
      <c r="F112" s="272">
        <f>ABS(D112-B112)</f>
        <v>131314625.67000008</v>
      </c>
      <c r="G112" s="270"/>
      <c r="H112" s="305"/>
      <c r="I112" s="305"/>
      <c r="J112" s="305"/>
      <c r="K112" s="305"/>
      <c r="L112" s="305"/>
    </row>
    <row r="113" spans="1:12" ht="23.25" x14ac:dyDescent="0.5">
      <c r="A113" s="315" t="s">
        <v>113</v>
      </c>
      <c r="B113" s="272">
        <v>50000000</v>
      </c>
      <c r="C113" s="272">
        <f>[5]ประจำเดือนรวมเช็คไม่ต้องคีย์!BL89</f>
        <v>24110236</v>
      </c>
      <c r="D113" s="272">
        <f>[5]ประจำเดือนรวมเช็คไม่ต้องคีย์!BL91</f>
        <v>25753715</v>
      </c>
      <c r="E113" s="273" t="str">
        <f>IF(D113&gt;B113,"+","-")</f>
        <v>-</v>
      </c>
      <c r="F113" s="272">
        <f>ABS(D113-B113)</f>
        <v>24246285</v>
      </c>
      <c r="G113" s="270"/>
      <c r="H113" s="305"/>
      <c r="I113" s="305"/>
      <c r="J113" s="305"/>
      <c r="K113" s="305"/>
      <c r="L113" s="305"/>
    </row>
    <row r="114" spans="1:12" ht="23.25" x14ac:dyDescent="0.5">
      <c r="A114" s="315" t="s">
        <v>114</v>
      </c>
      <c r="B114" s="272">
        <v>1520000000</v>
      </c>
      <c r="C114" s="272">
        <f>SUM([5]ประจำเดือนรวมเช็คไม่ต้องคีย์!BM89:BU89)</f>
        <v>204881711.48000002</v>
      </c>
      <c r="D114" s="272">
        <f>SUM([5]ประจำเดือนรวมเช็คไม่ต้องคีย์!BM91:BU91)</f>
        <v>2247245360.4299998</v>
      </c>
      <c r="E114" s="273" t="str">
        <f>IF(D114&gt;B114,"+","-")</f>
        <v>+</v>
      </c>
      <c r="F114" s="272">
        <f>ABS(D114-B114)</f>
        <v>727245360.42999983</v>
      </c>
      <c r="G114" s="270"/>
      <c r="H114" s="305"/>
      <c r="I114" s="305"/>
      <c r="J114" s="305"/>
      <c r="K114" s="305"/>
      <c r="L114" s="305"/>
    </row>
    <row r="115" spans="1:12" ht="23.25" x14ac:dyDescent="0.5">
      <c r="A115" s="316" t="s">
        <v>115</v>
      </c>
      <c r="B115" s="279">
        <f>SUM(B112:B114)</f>
        <v>1920000000</v>
      </c>
      <c r="C115" s="279">
        <f>SUM(C112:C114)</f>
        <v>248441556.49000001</v>
      </c>
      <c r="D115" s="279">
        <f>SUM(D112:D114)</f>
        <v>2754313701.0999999</v>
      </c>
      <c r="E115" s="267" t="str">
        <f>IF(D115&gt;B115,"+","-")</f>
        <v>+</v>
      </c>
      <c r="F115" s="279">
        <f>ABS(D115-B115)</f>
        <v>834313701.0999999</v>
      </c>
      <c r="G115" s="270"/>
      <c r="H115" s="305"/>
      <c r="I115" s="305"/>
      <c r="J115" s="305"/>
      <c r="K115" s="305"/>
      <c r="L115" s="305"/>
    </row>
    <row r="116" spans="1:12" ht="23.25" x14ac:dyDescent="0.5">
      <c r="A116" s="316" t="s">
        <v>116</v>
      </c>
      <c r="B116" s="279">
        <f>+B26+B86+B103+B110+B115</f>
        <v>78500000000</v>
      </c>
      <c r="C116" s="279">
        <f>+C26+C86+C103+C110+C115</f>
        <v>9073942270.1599998</v>
      </c>
      <c r="D116" s="279">
        <f>+D26+D86+D103+D110+D115</f>
        <v>86432808016.780029</v>
      </c>
      <c r="E116" s="267" t="str">
        <f>IF(D116&gt;B116,"+","-")</f>
        <v>+</v>
      </c>
      <c r="F116" s="279">
        <f>ABS(D116-B116)</f>
        <v>7932808016.7800293</v>
      </c>
      <c r="G116" s="270"/>
      <c r="H116" s="305"/>
      <c r="I116" s="305"/>
      <c r="J116" s="305"/>
      <c r="K116" s="305"/>
      <c r="L116" s="305"/>
    </row>
    <row r="117" spans="1:12" ht="23.25" x14ac:dyDescent="0.5">
      <c r="A117" s="314" t="s">
        <v>117</v>
      </c>
      <c r="B117" s="268"/>
      <c r="C117" s="268"/>
      <c r="D117" s="268"/>
      <c r="E117" s="269"/>
      <c r="F117" s="268"/>
      <c r="G117" s="270"/>
      <c r="H117" s="305"/>
      <c r="I117" s="305"/>
      <c r="J117" s="305"/>
      <c r="K117" s="305"/>
      <c r="L117" s="305"/>
    </row>
    <row r="118" spans="1:12" ht="23.25" x14ac:dyDescent="0.5">
      <c r="A118" s="318" t="s">
        <v>118</v>
      </c>
      <c r="B118" s="277"/>
      <c r="C118" s="277">
        <f>+[5]ประจำเดือนรวมเช็คไม่ต้องคีย์!CA89</f>
        <v>0</v>
      </c>
      <c r="D118" s="277">
        <f>[5]ประจำเดือนรวมเช็คไม่ต้องคีย์!CA91</f>
        <v>0</v>
      </c>
      <c r="E118" s="273" t="str">
        <f>IF(D118&gt;B118,"+","-")</f>
        <v>-</v>
      </c>
      <c r="F118" s="272">
        <f>ABS(D118-B118)</f>
        <v>0</v>
      </c>
      <c r="G118" s="270"/>
      <c r="H118" s="305"/>
      <c r="I118" s="305"/>
      <c r="J118" s="305"/>
      <c r="K118" s="305"/>
      <c r="L118" s="305"/>
    </row>
    <row r="119" spans="1:12" ht="23.25" x14ac:dyDescent="0.5">
      <c r="A119" s="316" t="s">
        <v>119</v>
      </c>
      <c r="B119" s="279">
        <f>+B118</f>
        <v>0</v>
      </c>
      <c r="C119" s="279">
        <f>+C118</f>
        <v>0</v>
      </c>
      <c r="D119" s="279">
        <f>+D118</f>
        <v>0</v>
      </c>
      <c r="E119" s="267" t="str">
        <f>IF(D119&gt;B119,"+","-")</f>
        <v>-</v>
      </c>
      <c r="F119" s="279">
        <f>ABS(D119-B119)</f>
        <v>0</v>
      </c>
      <c r="G119" s="270"/>
      <c r="H119" s="305"/>
      <c r="I119" s="305"/>
      <c r="J119" s="305"/>
      <c r="K119" s="305"/>
      <c r="L119" s="305"/>
    </row>
    <row r="120" spans="1:12" ht="23.25" x14ac:dyDescent="0.5">
      <c r="A120" s="316" t="s">
        <v>120</v>
      </c>
      <c r="B120" s="279">
        <f>+B116+B119</f>
        <v>78500000000</v>
      </c>
      <c r="C120" s="279">
        <f>+C116+C119</f>
        <v>9073942270.1599998</v>
      </c>
      <c r="D120" s="279">
        <f>+D116+D119</f>
        <v>86432808016.780029</v>
      </c>
      <c r="E120" s="267" t="str">
        <f>IF(D120&gt;B120,"+","-")</f>
        <v>+</v>
      </c>
      <c r="F120" s="279">
        <f>ABS(D120-B120)</f>
        <v>7932808016.7800293</v>
      </c>
      <c r="G120" s="270"/>
      <c r="H120" s="305"/>
      <c r="I120" s="305"/>
      <c r="J120" s="305"/>
      <c r="K120" s="305"/>
      <c r="L120" s="305"/>
    </row>
    <row r="121" spans="1:12" ht="23.25" x14ac:dyDescent="0.5">
      <c r="A121" s="308"/>
      <c r="B121" s="308"/>
      <c r="C121" s="308"/>
      <c r="D121" s="2"/>
      <c r="E121" s="308"/>
      <c r="F121" s="308"/>
      <c r="G121" s="305"/>
      <c r="H121" s="305"/>
      <c r="I121" s="305"/>
      <c r="J121" s="305"/>
      <c r="K121" s="305"/>
      <c r="L121" s="305"/>
    </row>
    <row r="122" spans="1:12" ht="23.25" x14ac:dyDescent="0.5">
      <c r="A122" s="46" t="s">
        <v>121</v>
      </c>
      <c r="B122" s="317"/>
      <c r="C122" s="270"/>
      <c r="D122" s="305"/>
      <c r="E122" s="319"/>
      <c r="F122" s="320"/>
      <c r="G122" s="305"/>
      <c r="H122" s="305"/>
      <c r="I122" s="305"/>
      <c r="J122" s="305"/>
      <c r="K122" s="305"/>
      <c r="L122" s="305"/>
    </row>
  </sheetData>
  <mergeCells count="9">
    <mergeCell ref="A46:F46"/>
    <mergeCell ref="A91:F91"/>
    <mergeCell ref="A92:F92"/>
    <mergeCell ref="A1:F1"/>
    <mergeCell ref="A2:F2"/>
    <mergeCell ref="H2:K2"/>
    <mergeCell ref="A3:F3"/>
    <mergeCell ref="H3:K3"/>
    <mergeCell ref="A45:F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opLeftCell="A108" workbookViewId="0">
      <selection activeCell="A125" sqref="A125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10" max="11" width="10.75" bestFit="1" customWidth="1"/>
  </cols>
  <sheetData>
    <row r="1" spans="1:11" ht="23.25" x14ac:dyDescent="0.5">
      <c r="A1" s="302" t="s">
        <v>0</v>
      </c>
      <c r="B1" s="302"/>
      <c r="C1" s="302"/>
      <c r="D1" s="302"/>
      <c r="E1" s="302"/>
      <c r="F1" s="302"/>
      <c r="G1" s="48"/>
      <c r="H1" s="48"/>
      <c r="I1" s="48"/>
      <c r="J1" s="48"/>
      <c r="K1" s="48"/>
    </row>
    <row r="2" spans="1:11" ht="23.25" x14ac:dyDescent="0.5">
      <c r="A2" s="303">
        <v>43040</v>
      </c>
      <c r="B2" s="302"/>
      <c r="C2" s="302"/>
      <c r="D2" s="302"/>
      <c r="E2" s="302"/>
      <c r="F2" s="302"/>
      <c r="G2" s="48"/>
      <c r="H2" s="302" t="s">
        <v>1</v>
      </c>
      <c r="I2" s="302"/>
      <c r="J2" s="302"/>
      <c r="K2" s="302"/>
    </row>
    <row r="3" spans="1:11" ht="23.25" x14ac:dyDescent="0.5">
      <c r="A3" s="302"/>
      <c r="B3" s="302"/>
      <c r="C3" s="302"/>
      <c r="D3" s="302"/>
      <c r="E3" s="302"/>
      <c r="F3" s="302"/>
      <c r="G3" s="48"/>
      <c r="H3" s="303">
        <v>43040</v>
      </c>
      <c r="I3" s="302"/>
      <c r="J3" s="302"/>
      <c r="K3" s="302"/>
    </row>
    <row r="4" spans="1:11" ht="23.25" x14ac:dyDescent="0.5">
      <c r="A4" s="50" t="s">
        <v>2</v>
      </c>
      <c r="B4" s="50" t="s">
        <v>3</v>
      </c>
      <c r="C4" s="50" t="s">
        <v>4</v>
      </c>
      <c r="D4" s="50" t="s">
        <v>5</v>
      </c>
      <c r="E4" s="50" t="s">
        <v>6</v>
      </c>
      <c r="F4" s="50" t="s">
        <v>7</v>
      </c>
      <c r="G4" s="48"/>
      <c r="H4" s="51"/>
      <c r="I4" s="51"/>
      <c r="J4" s="52"/>
      <c r="K4" s="52"/>
    </row>
    <row r="5" spans="1:11" ht="23.25" x14ac:dyDescent="0.5">
      <c r="A5" s="53"/>
      <c r="B5" s="53" t="s">
        <v>8</v>
      </c>
      <c r="C5" s="53"/>
      <c r="D5" s="53"/>
      <c r="E5" s="53" t="s">
        <v>9</v>
      </c>
      <c r="F5" s="53" t="s">
        <v>10</v>
      </c>
      <c r="G5" s="48"/>
      <c r="H5" s="54" t="s">
        <v>11</v>
      </c>
      <c r="I5" s="54" t="s">
        <v>12</v>
      </c>
      <c r="J5" s="91" t="s">
        <v>4</v>
      </c>
      <c r="K5" s="54" t="s">
        <v>5</v>
      </c>
    </row>
    <row r="6" spans="1:11" ht="23.25" x14ac:dyDescent="0.5">
      <c r="A6" s="56" t="s">
        <v>13</v>
      </c>
      <c r="B6" s="56"/>
      <c r="C6" s="56"/>
      <c r="D6" s="56"/>
      <c r="E6" s="57"/>
      <c r="F6" s="56"/>
      <c r="G6" s="58"/>
      <c r="H6" s="50">
        <v>1</v>
      </c>
      <c r="I6" s="56" t="s">
        <v>14</v>
      </c>
      <c r="J6" s="59">
        <v>12342088.049999999</v>
      </c>
      <c r="K6" s="59">
        <v>23645786.350000001</v>
      </c>
    </row>
    <row r="7" spans="1:11" ht="23.25" x14ac:dyDescent="0.5">
      <c r="A7" s="60" t="s">
        <v>15</v>
      </c>
      <c r="B7" s="60"/>
      <c r="C7" s="60"/>
      <c r="D7" s="60"/>
      <c r="E7" s="61"/>
      <c r="F7" s="60"/>
      <c r="G7" s="58"/>
      <c r="H7" s="62">
        <v>2</v>
      </c>
      <c r="I7" s="60" t="s">
        <v>16</v>
      </c>
      <c r="J7" s="63">
        <v>326769.26</v>
      </c>
      <c r="K7" s="63">
        <v>518319.26</v>
      </c>
    </row>
    <row r="8" spans="1:11" ht="23.25" x14ac:dyDescent="0.5">
      <c r="A8" s="60" t="s">
        <v>17</v>
      </c>
      <c r="B8" s="60"/>
      <c r="C8" s="60"/>
      <c r="D8" s="60"/>
      <c r="E8" s="61"/>
      <c r="F8" s="60"/>
      <c r="G8" s="58"/>
      <c r="H8" s="62">
        <v>3</v>
      </c>
      <c r="I8" s="60" t="s">
        <v>18</v>
      </c>
      <c r="J8" s="63">
        <v>382485</v>
      </c>
      <c r="K8" s="63">
        <v>656022</v>
      </c>
    </row>
    <row r="9" spans="1:11" ht="23.25" x14ac:dyDescent="0.5">
      <c r="A9" s="60" t="s">
        <v>19</v>
      </c>
      <c r="B9" s="60">
        <v>158000000</v>
      </c>
      <c r="C9" s="60">
        <v>1097318.97</v>
      </c>
      <c r="D9" s="60">
        <v>2666321.9299999997</v>
      </c>
      <c r="E9" s="61" t="s">
        <v>9</v>
      </c>
      <c r="F9" s="60">
        <v>155333678.06999999</v>
      </c>
      <c r="G9" s="58"/>
      <c r="H9" s="62">
        <v>4</v>
      </c>
      <c r="I9" s="60" t="s">
        <v>20</v>
      </c>
      <c r="J9" s="63">
        <v>602362.89999999991</v>
      </c>
      <c r="K9" s="63">
        <v>628385.89999999991</v>
      </c>
    </row>
    <row r="10" spans="1:11" ht="23.25" x14ac:dyDescent="0.5">
      <c r="A10" s="60" t="s">
        <v>21</v>
      </c>
      <c r="B10" s="60">
        <v>14500000000</v>
      </c>
      <c r="C10" s="60">
        <v>238295009.66000003</v>
      </c>
      <c r="D10" s="60">
        <v>460574597.51999998</v>
      </c>
      <c r="E10" s="61" t="s">
        <v>9</v>
      </c>
      <c r="F10" s="60">
        <v>14039425402.48</v>
      </c>
      <c r="G10" s="58"/>
      <c r="H10" s="62"/>
      <c r="I10" s="60"/>
      <c r="J10" s="63"/>
      <c r="K10" s="63"/>
    </row>
    <row r="11" spans="1:11" ht="23.25" x14ac:dyDescent="0.5">
      <c r="A11" s="60" t="s">
        <v>22</v>
      </c>
      <c r="B11" s="60">
        <v>1060000000</v>
      </c>
      <c r="C11" s="60">
        <v>8620910.5800000001</v>
      </c>
      <c r="D11" s="60">
        <v>20229339.109999999</v>
      </c>
      <c r="E11" s="61" t="s">
        <v>9</v>
      </c>
      <c r="F11" s="60">
        <v>1039770660.89</v>
      </c>
      <c r="G11" s="58"/>
      <c r="H11" s="62"/>
      <c r="I11" s="60"/>
      <c r="J11" s="63"/>
      <c r="K11" s="63"/>
    </row>
    <row r="12" spans="1:11" ht="23.25" x14ac:dyDescent="0.5">
      <c r="A12" s="60" t="s">
        <v>23</v>
      </c>
      <c r="B12" s="60">
        <v>500000</v>
      </c>
      <c r="C12" s="60">
        <v>71428</v>
      </c>
      <c r="D12" s="60">
        <v>142004</v>
      </c>
      <c r="E12" s="61" t="s">
        <v>9</v>
      </c>
      <c r="F12" s="60">
        <v>357996</v>
      </c>
      <c r="G12" s="58"/>
      <c r="H12" s="62"/>
      <c r="I12" s="60"/>
      <c r="J12" s="63"/>
      <c r="K12" s="63"/>
    </row>
    <row r="13" spans="1:11" ht="23.25" x14ac:dyDescent="0.5">
      <c r="A13" s="65" t="s">
        <v>24</v>
      </c>
      <c r="B13" s="65">
        <v>300000000</v>
      </c>
      <c r="C13" s="60">
        <v>18435694.909999996</v>
      </c>
      <c r="D13" s="60">
        <v>37680717.059999987</v>
      </c>
      <c r="E13" s="61" t="s">
        <v>9</v>
      </c>
      <c r="F13" s="60">
        <v>262319282.94</v>
      </c>
      <c r="G13" s="58"/>
      <c r="H13" s="62"/>
      <c r="I13" s="60"/>
      <c r="J13" s="63"/>
      <c r="K13" s="63"/>
    </row>
    <row r="14" spans="1:11" ht="23.25" x14ac:dyDescent="0.5">
      <c r="A14" s="67" t="s">
        <v>25</v>
      </c>
      <c r="B14" s="67">
        <v>16018500000</v>
      </c>
      <c r="C14" s="67">
        <v>266520362.12000003</v>
      </c>
      <c r="D14" s="67">
        <v>521292979.62</v>
      </c>
      <c r="E14" s="55" t="s">
        <v>9</v>
      </c>
      <c r="F14" s="67">
        <v>15497207020.379999</v>
      </c>
      <c r="G14" s="58"/>
      <c r="H14" s="62"/>
      <c r="I14" s="60"/>
      <c r="J14" s="63"/>
      <c r="K14" s="63"/>
    </row>
    <row r="15" spans="1:11" ht="23.25" x14ac:dyDescent="0.5">
      <c r="A15" s="56" t="s">
        <v>26</v>
      </c>
      <c r="B15" s="56"/>
      <c r="C15" s="56"/>
      <c r="D15" s="56"/>
      <c r="E15" s="57"/>
      <c r="F15" s="56"/>
      <c r="G15" s="58"/>
      <c r="H15" s="53"/>
      <c r="I15" s="60"/>
      <c r="J15" s="63"/>
      <c r="K15" s="63"/>
    </row>
    <row r="16" spans="1:11" ht="24" thickBot="1" x14ac:dyDescent="0.55000000000000004">
      <c r="A16" s="60" t="s">
        <v>27</v>
      </c>
      <c r="B16" s="68">
        <v>25000000000</v>
      </c>
      <c r="C16" s="60">
        <v>4232808523.2299995</v>
      </c>
      <c r="D16" s="60">
        <v>4695315404.1199999</v>
      </c>
      <c r="E16" s="61" t="s">
        <v>9</v>
      </c>
      <c r="F16" s="60">
        <v>20304684595.880001</v>
      </c>
      <c r="G16" s="58"/>
      <c r="H16" s="69"/>
      <c r="I16" s="70" t="s">
        <v>28</v>
      </c>
      <c r="J16" s="71">
        <v>13653705.209999999</v>
      </c>
      <c r="K16" s="71">
        <v>25448513.510000002</v>
      </c>
    </row>
    <row r="17" spans="1:13" ht="24" thickTop="1" x14ac:dyDescent="0.5">
      <c r="A17" s="60" t="s">
        <v>29</v>
      </c>
      <c r="B17" s="68"/>
      <c r="C17" s="60"/>
      <c r="D17" s="60"/>
      <c r="E17" s="61"/>
      <c r="F17" s="60"/>
      <c r="G17" s="58"/>
      <c r="H17" s="48"/>
      <c r="I17" s="48"/>
      <c r="J17" s="48"/>
      <c r="K17" s="48"/>
      <c r="L17" s="48"/>
      <c r="M17" s="48"/>
    </row>
    <row r="18" spans="1:13" ht="23.25" x14ac:dyDescent="0.5">
      <c r="A18" s="60" t="s">
        <v>30</v>
      </c>
      <c r="B18" s="68">
        <v>12000000000</v>
      </c>
      <c r="C18" s="60">
        <v>1272068797.28</v>
      </c>
      <c r="D18" s="60">
        <v>2866789698.9300003</v>
      </c>
      <c r="E18" s="72" t="s">
        <v>9</v>
      </c>
      <c r="F18" s="60">
        <v>9133210301.0699997</v>
      </c>
      <c r="G18" s="58"/>
      <c r="H18" s="48"/>
      <c r="I18" s="48"/>
      <c r="J18" s="48"/>
      <c r="K18" s="48"/>
      <c r="L18" s="48"/>
      <c r="M18" s="48"/>
    </row>
    <row r="19" spans="1:13" ht="23.25" x14ac:dyDescent="0.5">
      <c r="A19" s="60" t="s">
        <v>31</v>
      </c>
      <c r="B19" s="68">
        <v>1200000000</v>
      </c>
      <c r="C19" s="60">
        <v>0</v>
      </c>
      <c r="D19" s="60">
        <v>0</v>
      </c>
      <c r="E19" s="61" t="s">
        <v>9</v>
      </c>
      <c r="F19" s="60">
        <v>1200000000</v>
      </c>
      <c r="G19" s="58"/>
      <c r="H19" s="64"/>
      <c r="I19" s="64"/>
      <c r="J19" s="49"/>
      <c r="K19" s="58"/>
      <c r="L19" s="64"/>
      <c r="M19" s="90" t="s">
        <v>122</v>
      </c>
    </row>
    <row r="20" spans="1:13" ht="23.25" x14ac:dyDescent="0.5">
      <c r="A20" s="60" t="s">
        <v>32</v>
      </c>
      <c r="B20" s="68">
        <v>60000000</v>
      </c>
      <c r="C20" s="60">
        <v>3195155.75</v>
      </c>
      <c r="D20" s="60">
        <v>5152532</v>
      </c>
      <c r="E20" s="61" t="s">
        <v>9</v>
      </c>
      <c r="F20" s="60">
        <v>54847468</v>
      </c>
      <c r="G20" s="58"/>
      <c r="H20" s="51"/>
      <c r="I20" s="48"/>
      <c r="J20" s="48"/>
      <c r="K20" s="48"/>
      <c r="L20" s="64"/>
      <c r="M20" s="48"/>
    </row>
    <row r="21" spans="1:13" ht="23.25" x14ac:dyDescent="0.5">
      <c r="A21" s="60" t="s">
        <v>33</v>
      </c>
      <c r="B21" s="68">
        <v>3000000000</v>
      </c>
      <c r="C21" s="60">
        <v>655948536.25999999</v>
      </c>
      <c r="D21" s="60">
        <v>655948536.25999999</v>
      </c>
      <c r="E21" s="61" t="s">
        <v>9</v>
      </c>
      <c r="F21" s="60">
        <v>2344051463.7399998</v>
      </c>
      <c r="G21" s="58"/>
      <c r="H21" s="51"/>
      <c r="I21" s="48"/>
      <c r="J21" s="48"/>
      <c r="K21" s="48"/>
      <c r="L21" s="89"/>
      <c r="M21" s="48"/>
    </row>
    <row r="22" spans="1:13" ht="23.25" x14ac:dyDescent="0.5">
      <c r="A22" s="73" t="s">
        <v>34</v>
      </c>
      <c r="B22" s="74">
        <v>12170000000</v>
      </c>
      <c r="C22" s="60">
        <v>1105777359</v>
      </c>
      <c r="D22" s="75">
        <v>2138509083</v>
      </c>
      <c r="E22" s="61" t="s">
        <v>9</v>
      </c>
      <c r="F22" s="76">
        <v>10031490917</v>
      </c>
      <c r="G22" s="58"/>
      <c r="H22" s="51"/>
      <c r="I22" s="48"/>
      <c r="J22" s="48"/>
      <c r="K22" s="48"/>
      <c r="L22" s="89"/>
      <c r="M22" s="48"/>
    </row>
    <row r="23" spans="1:13" ht="23.25" x14ac:dyDescent="0.5">
      <c r="A23" s="65" t="s">
        <v>35</v>
      </c>
      <c r="B23" s="68">
        <v>3570000000</v>
      </c>
      <c r="C23" s="60">
        <v>194890253.54999998</v>
      </c>
      <c r="D23" s="60">
        <v>577881684.09000003</v>
      </c>
      <c r="E23" s="61" t="s">
        <v>9</v>
      </c>
      <c r="F23" s="60">
        <v>2992118315.9099998</v>
      </c>
      <c r="G23" s="58"/>
      <c r="H23" s="48"/>
      <c r="I23" s="48"/>
      <c r="J23" s="48"/>
      <c r="K23" s="48"/>
      <c r="L23" s="89"/>
      <c r="M23" s="48"/>
    </row>
    <row r="24" spans="1:13" ht="23.25" x14ac:dyDescent="0.5">
      <c r="A24" s="67" t="s">
        <v>36</v>
      </c>
      <c r="B24" s="77">
        <v>57000000000</v>
      </c>
      <c r="C24" s="77">
        <v>7464688625.0699997</v>
      </c>
      <c r="D24" s="77">
        <v>10939596938.400002</v>
      </c>
      <c r="E24" s="55" t="s">
        <v>9</v>
      </c>
      <c r="F24" s="67">
        <v>46060403061.599998</v>
      </c>
      <c r="G24" s="58"/>
      <c r="H24" s="64"/>
      <c r="I24" s="64"/>
      <c r="J24" s="64"/>
      <c r="K24" s="64"/>
      <c r="L24" s="48"/>
      <c r="M24" s="48"/>
    </row>
    <row r="25" spans="1:13" ht="23.25" x14ac:dyDescent="0.5">
      <c r="A25" s="56"/>
      <c r="B25" s="56"/>
      <c r="C25" s="56"/>
      <c r="D25" s="56"/>
      <c r="E25" s="57"/>
      <c r="F25" s="56"/>
      <c r="G25" s="58"/>
      <c r="H25" s="49"/>
      <c r="I25" s="49"/>
      <c r="J25" s="49"/>
      <c r="K25" s="49"/>
      <c r="L25" s="64"/>
      <c r="M25" s="64"/>
    </row>
    <row r="26" spans="1:13" ht="23.25" x14ac:dyDescent="0.5">
      <c r="A26" s="65" t="s">
        <v>37</v>
      </c>
      <c r="B26" s="65">
        <v>73018500000</v>
      </c>
      <c r="C26" s="65">
        <v>7731208987.1899996</v>
      </c>
      <c r="D26" s="65">
        <v>11460889918.020002</v>
      </c>
      <c r="E26" s="78" t="s">
        <v>9</v>
      </c>
      <c r="F26" s="65">
        <v>61557610081.979996</v>
      </c>
      <c r="G26" s="58"/>
      <c r="H26" s="48"/>
      <c r="I26" s="48"/>
      <c r="J26" s="48"/>
      <c r="K26" s="48"/>
      <c r="L26" s="48"/>
      <c r="M26" s="48"/>
    </row>
    <row r="27" spans="1:13" ht="23.25" x14ac:dyDescent="0.5">
      <c r="A27" s="56" t="s">
        <v>38</v>
      </c>
      <c r="B27" s="56"/>
      <c r="C27" s="56"/>
      <c r="D27" s="56"/>
      <c r="E27" s="57"/>
      <c r="F27" s="56"/>
      <c r="G27" s="58"/>
      <c r="H27" s="48"/>
      <c r="I27" s="48"/>
      <c r="J27" s="48"/>
      <c r="K27" s="48"/>
      <c r="L27" s="48"/>
      <c r="M27" s="48"/>
    </row>
    <row r="28" spans="1:13" ht="23.25" x14ac:dyDescent="0.5">
      <c r="A28" s="60" t="s">
        <v>39</v>
      </c>
      <c r="B28" s="60"/>
      <c r="C28" s="60"/>
      <c r="D28" s="60"/>
      <c r="E28" s="61"/>
      <c r="F28" s="60"/>
      <c r="G28" s="58"/>
      <c r="H28" s="48"/>
      <c r="I28" s="48"/>
      <c r="J28" s="48"/>
      <c r="K28" s="48"/>
      <c r="L28" s="48"/>
      <c r="M28" s="48"/>
    </row>
    <row r="29" spans="1:13" ht="23.25" x14ac:dyDescent="0.5">
      <c r="A29" s="60" t="s">
        <v>40</v>
      </c>
      <c r="B29" s="60"/>
      <c r="C29" s="60"/>
      <c r="D29" s="60"/>
      <c r="E29" s="61"/>
      <c r="F29" s="60"/>
      <c r="G29" s="58"/>
      <c r="H29" s="48"/>
      <c r="I29" s="48"/>
      <c r="J29" s="48"/>
      <c r="K29" s="48"/>
      <c r="L29" s="48"/>
      <c r="M29" s="48"/>
    </row>
    <row r="30" spans="1:13" ht="23.25" x14ac:dyDescent="0.5">
      <c r="A30" s="60" t="s">
        <v>41</v>
      </c>
      <c r="B30" s="60">
        <v>1841000000</v>
      </c>
      <c r="C30" s="60">
        <v>46918026.350000001</v>
      </c>
      <c r="D30" s="60">
        <v>89184056.349999994</v>
      </c>
      <c r="E30" s="61" t="s">
        <v>9</v>
      </c>
      <c r="F30" s="60">
        <v>1751815943.6500001</v>
      </c>
      <c r="G30" s="58"/>
      <c r="H30" s="48"/>
      <c r="I30" s="48"/>
      <c r="J30" s="48"/>
      <c r="K30" s="48"/>
      <c r="L30" s="48"/>
      <c r="M30" s="48"/>
    </row>
    <row r="31" spans="1:13" ht="23.25" x14ac:dyDescent="0.5">
      <c r="A31" s="60" t="s">
        <v>42</v>
      </c>
      <c r="B31" s="60">
        <v>38500000</v>
      </c>
      <c r="C31" s="60">
        <v>3359400</v>
      </c>
      <c r="D31" s="60">
        <v>5869490</v>
      </c>
      <c r="E31" s="61" t="s">
        <v>9</v>
      </c>
      <c r="F31" s="60">
        <v>32630510</v>
      </c>
      <c r="G31" s="58"/>
      <c r="H31" s="48"/>
      <c r="I31" s="48"/>
      <c r="J31" s="48"/>
      <c r="K31" s="48"/>
      <c r="L31" s="48"/>
      <c r="M31" s="48"/>
    </row>
    <row r="32" spans="1:13" ht="23.25" x14ac:dyDescent="0.5">
      <c r="A32" s="60" t="s">
        <v>43</v>
      </c>
      <c r="B32" s="60"/>
      <c r="C32" s="66"/>
      <c r="D32" s="66"/>
      <c r="E32" s="72"/>
      <c r="F32" s="66"/>
      <c r="G32" s="58"/>
      <c r="H32" s="64"/>
      <c r="I32" s="64"/>
      <c r="J32" s="64"/>
      <c r="K32" s="64"/>
      <c r="L32" s="48"/>
      <c r="M32" s="48"/>
    </row>
    <row r="33" spans="1:11" ht="23.25" x14ac:dyDescent="0.5">
      <c r="A33" s="60" t="s">
        <v>44</v>
      </c>
      <c r="B33" s="60">
        <v>64000000</v>
      </c>
      <c r="C33" s="60">
        <v>4166469.55</v>
      </c>
      <c r="D33" s="60">
        <v>8158243.0499999998</v>
      </c>
      <c r="E33" s="61" t="s">
        <v>9</v>
      </c>
      <c r="F33" s="60">
        <v>55841756.950000003</v>
      </c>
      <c r="G33" s="58"/>
      <c r="H33" s="49"/>
      <c r="I33" s="49"/>
      <c r="J33" s="49"/>
      <c r="K33" s="49"/>
    </row>
    <row r="34" spans="1:11" ht="23.25" x14ac:dyDescent="0.5">
      <c r="A34" s="60" t="s">
        <v>45</v>
      </c>
      <c r="B34" s="60">
        <v>52000000</v>
      </c>
      <c r="C34" s="60">
        <v>4920911.1599999992</v>
      </c>
      <c r="D34" s="60">
        <v>8963238.4299999997</v>
      </c>
      <c r="E34" s="61" t="s">
        <v>9</v>
      </c>
      <c r="F34" s="60">
        <v>43036761.57</v>
      </c>
      <c r="G34" s="58"/>
      <c r="H34" s="48"/>
      <c r="I34" s="48"/>
      <c r="J34" s="48"/>
      <c r="K34" s="48"/>
    </row>
    <row r="35" spans="1:11" ht="23.25" x14ac:dyDescent="0.5">
      <c r="A35" s="60" t="s">
        <v>46</v>
      </c>
      <c r="B35" s="60">
        <v>380000</v>
      </c>
      <c r="C35" s="60">
        <v>2240</v>
      </c>
      <c r="D35" s="60">
        <v>28000</v>
      </c>
      <c r="E35" s="61" t="s">
        <v>9</v>
      </c>
      <c r="F35" s="60">
        <v>352000</v>
      </c>
      <c r="G35" s="58"/>
      <c r="H35" s="48"/>
      <c r="I35" s="48"/>
      <c r="J35" s="48"/>
      <c r="K35" s="48"/>
    </row>
    <row r="36" spans="1:11" ht="23.25" x14ac:dyDescent="0.5">
      <c r="A36" s="60" t="s">
        <v>47</v>
      </c>
      <c r="B36" s="60"/>
      <c r="C36" s="60">
        <v>0</v>
      </c>
      <c r="D36" s="60">
        <v>0</v>
      </c>
      <c r="E36" s="61" t="s">
        <v>9</v>
      </c>
      <c r="F36" s="60">
        <v>0</v>
      </c>
      <c r="G36" s="58"/>
      <c r="H36" s="48"/>
      <c r="I36" s="48"/>
      <c r="J36" s="48"/>
      <c r="K36" s="48"/>
    </row>
    <row r="37" spans="1:11" ht="23.25" x14ac:dyDescent="0.5">
      <c r="A37" s="60" t="s">
        <v>48</v>
      </c>
      <c r="B37" s="60"/>
      <c r="C37" s="60">
        <v>0</v>
      </c>
      <c r="D37" s="60">
        <v>0</v>
      </c>
      <c r="E37" s="61" t="s">
        <v>9</v>
      </c>
      <c r="F37" s="60">
        <v>0</v>
      </c>
      <c r="G37" s="58"/>
      <c r="H37" s="48"/>
      <c r="I37" s="48"/>
      <c r="J37" s="48"/>
      <c r="K37" s="48"/>
    </row>
    <row r="38" spans="1:11" ht="23.25" x14ac:dyDescent="0.5">
      <c r="A38" s="60" t="s">
        <v>49</v>
      </c>
      <c r="B38" s="60"/>
      <c r="C38" s="60"/>
      <c r="D38" s="60"/>
      <c r="E38" s="61"/>
      <c r="F38" s="60"/>
      <c r="G38" s="58"/>
      <c r="H38" s="48"/>
      <c r="I38" s="48"/>
      <c r="J38" s="48"/>
      <c r="K38" s="48"/>
    </row>
    <row r="39" spans="1:11" ht="23.25" x14ac:dyDescent="0.5">
      <c r="A39" s="60" t="s">
        <v>50</v>
      </c>
      <c r="B39" s="60">
        <v>20000</v>
      </c>
      <c r="C39" s="60">
        <v>0</v>
      </c>
      <c r="D39" s="60">
        <v>0</v>
      </c>
      <c r="E39" s="61" t="s">
        <v>9</v>
      </c>
      <c r="F39" s="60">
        <v>20000</v>
      </c>
      <c r="G39" s="58"/>
      <c r="H39" s="48"/>
      <c r="I39" s="48"/>
      <c r="J39" s="48"/>
      <c r="K39" s="48"/>
    </row>
    <row r="40" spans="1:11" ht="23.25" x14ac:dyDescent="0.5">
      <c r="A40" s="60" t="s">
        <v>51</v>
      </c>
      <c r="B40" s="66"/>
      <c r="C40" s="66"/>
      <c r="D40" s="66"/>
      <c r="E40" s="72"/>
      <c r="F40" s="66"/>
      <c r="G40" s="58"/>
      <c r="H40" s="64"/>
      <c r="I40" s="64"/>
      <c r="J40" s="64"/>
      <c r="K40" s="64"/>
    </row>
    <row r="41" spans="1:11" ht="23.25" x14ac:dyDescent="0.5">
      <c r="A41" s="60" t="s">
        <v>52</v>
      </c>
      <c r="B41" s="60">
        <v>53000000</v>
      </c>
      <c r="C41" s="60">
        <v>6758850</v>
      </c>
      <c r="D41" s="60">
        <v>12723650</v>
      </c>
      <c r="E41" s="61" t="s">
        <v>9</v>
      </c>
      <c r="F41" s="60">
        <v>40276350</v>
      </c>
      <c r="G41" s="58"/>
      <c r="H41" s="49"/>
      <c r="I41" s="49"/>
      <c r="J41" s="49"/>
      <c r="K41" s="49"/>
    </row>
    <row r="42" spans="1:11" ht="23.25" x14ac:dyDescent="0.5">
      <c r="A42" s="60" t="s">
        <v>53</v>
      </c>
      <c r="B42" s="79">
        <v>1000000</v>
      </c>
      <c r="C42" s="60">
        <v>78040</v>
      </c>
      <c r="D42" s="60">
        <v>137265</v>
      </c>
      <c r="E42" s="61" t="s">
        <v>9</v>
      </c>
      <c r="F42" s="60">
        <v>862735</v>
      </c>
      <c r="G42" s="58"/>
      <c r="H42" s="48"/>
      <c r="I42" s="48"/>
      <c r="J42" s="48"/>
      <c r="K42" s="48"/>
    </row>
    <row r="43" spans="1:11" ht="23.25" x14ac:dyDescent="0.5">
      <c r="A43" s="60" t="s">
        <v>54</v>
      </c>
      <c r="B43" s="79">
        <v>8000000</v>
      </c>
      <c r="C43" s="60">
        <v>958700</v>
      </c>
      <c r="D43" s="60">
        <v>1768600</v>
      </c>
      <c r="E43" s="61" t="s">
        <v>9</v>
      </c>
      <c r="F43" s="60">
        <v>6231400</v>
      </c>
      <c r="G43" s="58"/>
      <c r="H43" s="48"/>
      <c r="I43" s="48"/>
      <c r="J43" s="48"/>
      <c r="K43" s="48"/>
    </row>
    <row r="44" spans="1:11" ht="23.25" x14ac:dyDescent="0.5">
      <c r="A44" s="75"/>
      <c r="B44" s="79"/>
      <c r="C44" s="75"/>
      <c r="D44" s="75"/>
      <c r="E44" s="80"/>
      <c r="F44" s="75"/>
      <c r="G44" s="58"/>
      <c r="H44" s="48"/>
      <c r="I44" s="48"/>
      <c r="J44" s="48"/>
      <c r="K44" s="48"/>
    </row>
    <row r="45" spans="1:11" ht="23.25" x14ac:dyDescent="0.5">
      <c r="A45" s="302" t="s">
        <v>55</v>
      </c>
      <c r="B45" s="302"/>
      <c r="C45" s="302"/>
      <c r="D45" s="302"/>
      <c r="E45" s="302"/>
      <c r="F45" s="302"/>
      <c r="G45" s="58"/>
      <c r="H45" s="48"/>
      <c r="I45" s="48"/>
      <c r="J45" s="48"/>
      <c r="K45" s="48"/>
    </row>
    <row r="46" spans="1:11" ht="23.25" x14ac:dyDescent="0.5">
      <c r="A46" s="302"/>
      <c r="B46" s="302"/>
      <c r="C46" s="302"/>
      <c r="D46" s="302"/>
      <c r="E46" s="302"/>
      <c r="F46" s="302"/>
      <c r="G46" s="58"/>
      <c r="H46" s="48"/>
      <c r="I46" s="48"/>
      <c r="J46" s="48"/>
      <c r="K46" s="48"/>
    </row>
    <row r="47" spans="1:11" ht="23.25" x14ac:dyDescent="0.5">
      <c r="A47" s="50" t="s">
        <v>2</v>
      </c>
      <c r="B47" s="50" t="s">
        <v>3</v>
      </c>
      <c r="C47" s="50" t="s">
        <v>4</v>
      </c>
      <c r="D47" s="50" t="s">
        <v>5</v>
      </c>
      <c r="E47" s="50" t="s">
        <v>6</v>
      </c>
      <c r="F47" s="50" t="s">
        <v>7</v>
      </c>
      <c r="G47" s="58"/>
      <c r="H47" s="48"/>
      <c r="I47" s="48"/>
      <c r="J47" s="48"/>
      <c r="K47" s="48"/>
    </row>
    <row r="48" spans="1:11" ht="23.25" x14ac:dyDescent="0.5">
      <c r="A48" s="53"/>
      <c r="B48" s="53" t="s">
        <v>8</v>
      </c>
      <c r="C48" s="53"/>
      <c r="D48" s="53"/>
      <c r="E48" s="53" t="s">
        <v>9</v>
      </c>
      <c r="F48" s="53" t="s">
        <v>56</v>
      </c>
      <c r="G48" s="58"/>
      <c r="H48" s="64"/>
      <c r="I48" s="64"/>
      <c r="J48" s="64"/>
      <c r="K48" s="64"/>
    </row>
    <row r="49" spans="1:11" ht="23.25" x14ac:dyDescent="0.5">
      <c r="A49" s="56"/>
      <c r="B49" s="56"/>
      <c r="C49" s="56"/>
      <c r="D49" s="56"/>
      <c r="E49" s="57"/>
      <c r="F49" s="56"/>
      <c r="G49" s="58"/>
      <c r="H49" s="49"/>
      <c r="I49" s="49"/>
      <c r="J49" s="49"/>
      <c r="K49" s="49"/>
    </row>
    <row r="50" spans="1:11" ht="23.25" x14ac:dyDescent="0.5">
      <c r="A50" s="60" t="s">
        <v>57</v>
      </c>
      <c r="B50" s="60">
        <v>3000000</v>
      </c>
      <c r="C50" s="60">
        <v>9500</v>
      </c>
      <c r="D50" s="60">
        <v>19500</v>
      </c>
      <c r="E50" s="61"/>
      <c r="F50" s="60">
        <v>2980500</v>
      </c>
      <c r="G50" s="58"/>
      <c r="H50" s="49"/>
      <c r="I50" s="49"/>
      <c r="J50" s="49"/>
      <c r="K50" s="49"/>
    </row>
    <row r="51" spans="1:11" ht="23.25" x14ac:dyDescent="0.5">
      <c r="A51" s="60" t="s">
        <v>58</v>
      </c>
      <c r="B51" s="60">
        <v>500000</v>
      </c>
      <c r="C51" s="60">
        <v>1625</v>
      </c>
      <c r="D51" s="60">
        <v>3375</v>
      </c>
      <c r="E51" s="61"/>
      <c r="F51" s="60">
        <v>496625</v>
      </c>
      <c r="G51" s="58"/>
      <c r="H51" s="49"/>
      <c r="I51" s="49"/>
      <c r="J51" s="49"/>
      <c r="K51" s="49"/>
    </row>
    <row r="52" spans="1:11" ht="23.25" x14ac:dyDescent="0.5">
      <c r="A52" s="60" t="s">
        <v>59</v>
      </c>
      <c r="B52" s="60"/>
      <c r="C52" s="60"/>
      <c r="D52" s="60"/>
      <c r="E52" s="61"/>
      <c r="F52" s="60"/>
      <c r="G52" s="58"/>
      <c r="H52" s="49"/>
      <c r="I52" s="49"/>
      <c r="J52" s="49"/>
      <c r="K52" s="49"/>
    </row>
    <row r="53" spans="1:11" ht="23.25" x14ac:dyDescent="0.5">
      <c r="A53" s="60" t="s">
        <v>60</v>
      </c>
      <c r="B53" s="66"/>
      <c r="C53" s="66"/>
      <c r="D53" s="66"/>
      <c r="E53" s="72"/>
      <c r="F53" s="66"/>
      <c r="G53" s="58"/>
      <c r="H53" s="48"/>
      <c r="I53" s="48"/>
      <c r="J53" s="48"/>
      <c r="K53" s="48"/>
    </row>
    <row r="54" spans="1:11" ht="23.25" x14ac:dyDescent="0.5">
      <c r="A54" s="60" t="s">
        <v>61</v>
      </c>
      <c r="B54" s="60">
        <v>113000000</v>
      </c>
      <c r="C54" s="60">
        <v>14979572.199999999</v>
      </c>
      <c r="D54" s="60">
        <v>24266941.199999999</v>
      </c>
      <c r="E54" s="61" t="s">
        <v>9</v>
      </c>
      <c r="F54" s="60">
        <v>88733058.799999997</v>
      </c>
      <c r="G54" s="58"/>
      <c r="H54" s="48"/>
      <c r="I54" s="48"/>
      <c r="J54" s="48"/>
      <c r="K54" s="48"/>
    </row>
    <row r="55" spans="1:11" ht="23.25" x14ac:dyDescent="0.5">
      <c r="A55" s="60" t="s">
        <v>62</v>
      </c>
      <c r="B55" s="60"/>
      <c r="C55" s="60"/>
      <c r="D55" s="60"/>
      <c r="E55" s="61"/>
      <c r="F55" s="60"/>
      <c r="G55" s="58"/>
      <c r="H55" s="48"/>
      <c r="I55" s="48"/>
      <c r="J55" s="48"/>
      <c r="K55" s="48"/>
    </row>
    <row r="56" spans="1:11" ht="23.25" x14ac:dyDescent="0.5">
      <c r="A56" s="60" t="s">
        <v>63</v>
      </c>
      <c r="B56" s="60">
        <v>15000000</v>
      </c>
      <c r="C56" s="60">
        <v>1445860</v>
      </c>
      <c r="D56" s="60">
        <v>2601325</v>
      </c>
      <c r="E56" s="61" t="s">
        <v>9</v>
      </c>
      <c r="F56" s="60">
        <v>12398675</v>
      </c>
      <c r="G56" s="58"/>
      <c r="H56" s="48"/>
      <c r="I56" s="48"/>
      <c r="J56" s="48"/>
      <c r="K56" s="48"/>
    </row>
    <row r="57" spans="1:11" ht="23.25" x14ac:dyDescent="0.5">
      <c r="A57" s="60" t="s">
        <v>64</v>
      </c>
      <c r="B57" s="60">
        <v>5000000</v>
      </c>
      <c r="C57" s="60">
        <v>93489.5</v>
      </c>
      <c r="D57" s="60">
        <v>93489.5</v>
      </c>
      <c r="E57" s="61" t="s">
        <v>9</v>
      </c>
      <c r="F57" s="60">
        <v>4906510.5</v>
      </c>
      <c r="G57" s="58"/>
      <c r="H57" s="64"/>
      <c r="I57" s="64"/>
      <c r="J57" s="64"/>
      <c r="K57" s="64"/>
    </row>
    <row r="58" spans="1:11" ht="23.25" x14ac:dyDescent="0.5">
      <c r="A58" s="60" t="s">
        <v>65</v>
      </c>
      <c r="B58" s="88"/>
      <c r="C58" s="60">
        <v>0</v>
      </c>
      <c r="D58" s="60">
        <v>0</v>
      </c>
      <c r="E58" s="61" t="s">
        <v>9</v>
      </c>
      <c r="F58" s="60">
        <v>0</v>
      </c>
      <c r="G58" s="58"/>
      <c r="H58" s="49"/>
      <c r="I58" s="49"/>
      <c r="J58" s="49"/>
      <c r="K58" s="49"/>
    </row>
    <row r="59" spans="1:11" ht="23.25" x14ac:dyDescent="0.5">
      <c r="A59" s="60" t="s">
        <v>66</v>
      </c>
      <c r="B59" s="60">
        <v>200000</v>
      </c>
      <c r="C59" s="60">
        <v>19535</v>
      </c>
      <c r="D59" s="60">
        <v>26230</v>
      </c>
      <c r="E59" s="61" t="s">
        <v>9</v>
      </c>
      <c r="F59" s="60">
        <v>173770</v>
      </c>
      <c r="G59" s="58"/>
      <c r="H59" s="48"/>
      <c r="I59" s="48"/>
      <c r="J59" s="48"/>
      <c r="K59" s="48"/>
    </row>
    <row r="60" spans="1:11" ht="23.25" x14ac:dyDescent="0.5">
      <c r="A60" s="60" t="s">
        <v>67</v>
      </c>
      <c r="B60" s="88"/>
      <c r="C60" s="60">
        <v>0</v>
      </c>
      <c r="D60" s="60">
        <v>0</v>
      </c>
      <c r="E60" s="61" t="s">
        <v>9</v>
      </c>
      <c r="F60" s="60">
        <v>0</v>
      </c>
      <c r="G60" s="58"/>
      <c r="H60" s="48"/>
      <c r="I60" s="48"/>
      <c r="J60" s="48"/>
      <c r="K60" s="48"/>
    </row>
    <row r="61" spans="1:11" ht="23.25" x14ac:dyDescent="0.5">
      <c r="A61" s="60" t="s">
        <v>68</v>
      </c>
      <c r="B61" s="60">
        <v>800000</v>
      </c>
      <c r="C61" s="60">
        <v>96000</v>
      </c>
      <c r="D61" s="60">
        <v>152000</v>
      </c>
      <c r="E61" s="61" t="s">
        <v>9</v>
      </c>
      <c r="F61" s="60">
        <v>648000</v>
      </c>
      <c r="G61" s="58"/>
      <c r="H61" s="48"/>
      <c r="I61" s="48"/>
      <c r="J61" s="48"/>
      <c r="K61" s="48"/>
    </row>
    <row r="62" spans="1:11" ht="23.25" x14ac:dyDescent="0.5">
      <c r="A62" s="60" t="s">
        <v>69</v>
      </c>
      <c r="B62" s="60">
        <v>300000</v>
      </c>
      <c r="C62" s="60">
        <v>39000</v>
      </c>
      <c r="D62" s="60">
        <v>51000</v>
      </c>
      <c r="E62" s="61" t="s">
        <v>9</v>
      </c>
      <c r="F62" s="60">
        <v>249000</v>
      </c>
      <c r="G62" s="58"/>
      <c r="H62" s="48"/>
      <c r="I62" s="48"/>
      <c r="J62" s="48"/>
      <c r="K62" s="48"/>
    </row>
    <row r="63" spans="1:11" ht="23.25" x14ac:dyDescent="0.5">
      <c r="A63" s="60" t="s">
        <v>70</v>
      </c>
      <c r="B63" s="60">
        <v>500000</v>
      </c>
      <c r="C63" s="60">
        <v>83720</v>
      </c>
      <c r="D63" s="60">
        <v>116820</v>
      </c>
      <c r="E63" s="61" t="s">
        <v>9</v>
      </c>
      <c r="F63" s="60">
        <v>383180</v>
      </c>
      <c r="G63" s="58"/>
      <c r="H63" s="48"/>
      <c r="I63" s="48"/>
      <c r="J63" s="48"/>
      <c r="K63" s="48"/>
    </row>
    <row r="64" spans="1:11" ht="23.25" x14ac:dyDescent="0.5">
      <c r="A64" s="60" t="s">
        <v>71</v>
      </c>
      <c r="B64" s="60"/>
      <c r="C64" s="60"/>
      <c r="D64" s="60"/>
      <c r="E64" s="61"/>
      <c r="F64" s="60"/>
      <c r="G64" s="58"/>
      <c r="H64" s="48"/>
      <c r="I64" s="48"/>
      <c r="J64" s="48"/>
      <c r="K64" s="48"/>
    </row>
    <row r="65" spans="1:11" ht="23.25" x14ac:dyDescent="0.5">
      <c r="A65" s="60" t="s">
        <v>72</v>
      </c>
      <c r="B65" s="60">
        <v>7200000</v>
      </c>
      <c r="C65" s="60">
        <v>810188</v>
      </c>
      <c r="D65" s="60">
        <v>1388617</v>
      </c>
      <c r="E65" s="61" t="s">
        <v>9</v>
      </c>
      <c r="F65" s="60">
        <v>5811383</v>
      </c>
      <c r="G65" s="58"/>
      <c r="H65" s="48"/>
      <c r="I65" s="48"/>
      <c r="J65" s="48"/>
      <c r="K65" s="48"/>
    </row>
    <row r="66" spans="1:11" ht="23.25" x14ac:dyDescent="0.5">
      <c r="A66" s="60" t="s">
        <v>73</v>
      </c>
      <c r="B66" s="60"/>
      <c r="C66" s="60"/>
      <c r="D66" s="60"/>
      <c r="E66" s="61"/>
      <c r="F66" s="60"/>
      <c r="G66" s="58"/>
      <c r="H66" s="48"/>
      <c r="I66" s="48"/>
      <c r="J66" s="48"/>
      <c r="K66" s="48"/>
    </row>
    <row r="67" spans="1:11" ht="23.25" x14ac:dyDescent="0.5">
      <c r="A67" s="60" t="s">
        <v>74</v>
      </c>
      <c r="B67" s="60">
        <v>200000000</v>
      </c>
      <c r="C67" s="60">
        <v>15806749.75</v>
      </c>
      <c r="D67" s="60">
        <v>29293933.75</v>
      </c>
      <c r="E67" s="61" t="s">
        <v>9</v>
      </c>
      <c r="F67" s="60">
        <v>170706066.25</v>
      </c>
      <c r="G67" s="58"/>
      <c r="H67" s="48"/>
      <c r="I67" s="48"/>
      <c r="J67" s="48"/>
      <c r="K67" s="48"/>
    </row>
    <row r="68" spans="1:11" ht="23.25" x14ac:dyDescent="0.5">
      <c r="A68" s="60" t="s">
        <v>75</v>
      </c>
      <c r="B68" s="60"/>
      <c r="C68" s="60"/>
      <c r="D68" s="60"/>
      <c r="E68" s="61"/>
      <c r="F68" s="60"/>
      <c r="G68" s="58"/>
      <c r="H68" s="64"/>
      <c r="I68" s="64"/>
      <c r="J68" s="64"/>
      <c r="K68" s="64"/>
    </row>
    <row r="69" spans="1:11" ht="23.25" x14ac:dyDescent="0.5">
      <c r="A69" s="60" t="s">
        <v>76</v>
      </c>
      <c r="B69" s="60"/>
      <c r="C69" s="60">
        <v>0</v>
      </c>
      <c r="D69" s="60">
        <v>0</v>
      </c>
      <c r="E69" s="61" t="s">
        <v>9</v>
      </c>
      <c r="F69" s="60">
        <v>0</v>
      </c>
      <c r="G69" s="58"/>
      <c r="H69" s="49"/>
      <c r="I69" s="49"/>
      <c r="J69" s="49"/>
      <c r="K69" s="49"/>
    </row>
    <row r="70" spans="1:11" ht="23.25" x14ac:dyDescent="0.5">
      <c r="A70" s="60" t="s">
        <v>77</v>
      </c>
      <c r="B70" s="60">
        <v>10000000</v>
      </c>
      <c r="C70" s="60">
        <v>870750</v>
      </c>
      <c r="D70" s="60">
        <v>1590841.5</v>
      </c>
      <c r="E70" s="61" t="s">
        <v>9</v>
      </c>
      <c r="F70" s="60">
        <v>8409158.5</v>
      </c>
      <c r="G70" s="58"/>
      <c r="H70" s="48"/>
      <c r="I70" s="48"/>
      <c r="J70" s="48"/>
      <c r="K70" s="48"/>
    </row>
    <row r="71" spans="1:11" ht="23.25" x14ac:dyDescent="0.5">
      <c r="A71" s="60" t="s">
        <v>78</v>
      </c>
      <c r="B71" s="60">
        <v>700000</v>
      </c>
      <c r="C71" s="60">
        <v>42275</v>
      </c>
      <c r="D71" s="60">
        <v>71155</v>
      </c>
      <c r="E71" s="61" t="s">
        <v>9</v>
      </c>
      <c r="F71" s="60">
        <v>628845</v>
      </c>
      <c r="G71" s="58"/>
      <c r="H71" s="48"/>
      <c r="I71" s="48"/>
      <c r="J71" s="48"/>
      <c r="K71" s="48"/>
    </row>
    <row r="72" spans="1:11" ht="23.25" x14ac:dyDescent="0.5">
      <c r="A72" s="60" t="s">
        <v>79</v>
      </c>
      <c r="B72" s="60">
        <v>1170000</v>
      </c>
      <c r="C72" s="60">
        <v>88080</v>
      </c>
      <c r="D72" s="60">
        <v>138460</v>
      </c>
      <c r="E72" s="61" t="s">
        <v>9</v>
      </c>
      <c r="F72" s="60">
        <v>1031540</v>
      </c>
      <c r="G72" s="58"/>
      <c r="H72" s="48"/>
      <c r="I72" s="48"/>
      <c r="J72" s="48"/>
      <c r="K72" s="48"/>
    </row>
    <row r="73" spans="1:11" ht="23.25" x14ac:dyDescent="0.5">
      <c r="A73" s="60" t="s">
        <v>80</v>
      </c>
      <c r="B73" s="60">
        <v>10000000</v>
      </c>
      <c r="C73" s="60">
        <v>294520</v>
      </c>
      <c r="D73" s="60">
        <v>517039</v>
      </c>
      <c r="E73" s="61" t="s">
        <v>9</v>
      </c>
      <c r="F73" s="60">
        <v>9482961</v>
      </c>
      <c r="G73" s="58"/>
      <c r="H73" s="64"/>
      <c r="I73" s="64"/>
      <c r="J73" s="64"/>
      <c r="K73" s="64"/>
    </row>
    <row r="74" spans="1:11" ht="23.25" x14ac:dyDescent="0.5">
      <c r="A74" s="60" t="s">
        <v>81</v>
      </c>
      <c r="B74" s="60">
        <v>4500000</v>
      </c>
      <c r="C74" s="60">
        <v>390350</v>
      </c>
      <c r="D74" s="60">
        <v>643650</v>
      </c>
      <c r="E74" s="61" t="s">
        <v>9</v>
      </c>
      <c r="F74" s="60">
        <v>3856350</v>
      </c>
      <c r="G74" s="58"/>
      <c r="H74" s="49"/>
      <c r="I74" s="49"/>
      <c r="J74" s="49"/>
      <c r="K74" s="49"/>
    </row>
    <row r="75" spans="1:11" ht="23.25" x14ac:dyDescent="0.5">
      <c r="A75" s="60" t="s">
        <v>82</v>
      </c>
      <c r="B75" s="60">
        <v>200000</v>
      </c>
      <c r="C75" s="60">
        <v>15120</v>
      </c>
      <c r="D75" s="60">
        <v>15120</v>
      </c>
      <c r="E75" s="61" t="s">
        <v>9</v>
      </c>
      <c r="F75" s="60">
        <v>184880</v>
      </c>
      <c r="G75" s="58"/>
      <c r="H75" s="48"/>
      <c r="I75" s="48"/>
      <c r="J75" s="48"/>
      <c r="K75" s="48"/>
    </row>
    <row r="76" spans="1:11" ht="23.25" x14ac:dyDescent="0.5">
      <c r="A76" s="60" t="s">
        <v>83</v>
      </c>
      <c r="B76" s="60">
        <v>7000000</v>
      </c>
      <c r="C76" s="60">
        <v>274500</v>
      </c>
      <c r="D76" s="60">
        <v>342900</v>
      </c>
      <c r="E76" s="61" t="s">
        <v>9</v>
      </c>
      <c r="F76" s="60">
        <v>6657100</v>
      </c>
      <c r="G76" s="58"/>
      <c r="H76" s="48"/>
      <c r="I76" s="48"/>
      <c r="J76" s="48"/>
      <c r="K76" s="48"/>
    </row>
    <row r="77" spans="1:11" ht="23.25" x14ac:dyDescent="0.5">
      <c r="A77" s="60" t="s">
        <v>84</v>
      </c>
      <c r="B77" s="60">
        <v>14000000</v>
      </c>
      <c r="C77" s="60">
        <v>764640</v>
      </c>
      <c r="D77" s="60">
        <v>1483345</v>
      </c>
      <c r="E77" s="61" t="s">
        <v>9</v>
      </c>
      <c r="F77" s="60">
        <v>12516655</v>
      </c>
      <c r="G77" s="58"/>
      <c r="H77" s="48"/>
      <c r="I77" s="48"/>
      <c r="J77" s="48"/>
      <c r="K77" s="48"/>
    </row>
    <row r="78" spans="1:11" ht="23.25" x14ac:dyDescent="0.5">
      <c r="A78" s="60" t="s">
        <v>85</v>
      </c>
      <c r="B78" s="60">
        <v>80000</v>
      </c>
      <c r="C78" s="60">
        <v>0</v>
      </c>
      <c r="D78" s="60">
        <v>0</v>
      </c>
      <c r="E78" s="61" t="s">
        <v>9</v>
      </c>
      <c r="F78" s="60">
        <v>80000</v>
      </c>
      <c r="G78" s="58"/>
      <c r="H78" s="64"/>
      <c r="I78" s="64"/>
      <c r="J78" s="64"/>
      <c r="K78" s="64"/>
    </row>
    <row r="79" spans="1:11" ht="23.25" x14ac:dyDescent="0.5">
      <c r="A79" s="60" t="s">
        <v>86</v>
      </c>
      <c r="B79" s="60">
        <v>8380000</v>
      </c>
      <c r="C79" s="60">
        <v>2156100</v>
      </c>
      <c r="D79" s="60">
        <v>6883200</v>
      </c>
      <c r="E79" s="61" t="s">
        <v>9</v>
      </c>
      <c r="F79" s="60">
        <v>1496800</v>
      </c>
      <c r="G79" s="58"/>
      <c r="H79" s="49"/>
      <c r="I79" s="49"/>
      <c r="J79" s="49"/>
      <c r="K79" s="49"/>
    </row>
    <row r="80" spans="1:11" ht="23.25" x14ac:dyDescent="0.5">
      <c r="A80" s="60" t="s">
        <v>87</v>
      </c>
      <c r="B80" s="60"/>
      <c r="C80" s="60">
        <v>0</v>
      </c>
      <c r="D80" s="60">
        <v>0</v>
      </c>
      <c r="E80" s="61" t="s">
        <v>9</v>
      </c>
      <c r="F80" s="60">
        <v>0</v>
      </c>
      <c r="G80" s="58"/>
      <c r="H80" s="48"/>
      <c r="I80" s="48"/>
      <c r="J80" s="48"/>
      <c r="K80" s="48"/>
    </row>
    <row r="81" spans="1:7" ht="23.25" x14ac:dyDescent="0.5">
      <c r="A81" s="60" t="s">
        <v>88</v>
      </c>
      <c r="B81" s="60">
        <v>30000</v>
      </c>
      <c r="C81" s="60">
        <v>9325</v>
      </c>
      <c r="D81" s="60">
        <v>11825</v>
      </c>
      <c r="E81" s="61" t="s">
        <v>9</v>
      </c>
      <c r="F81" s="60">
        <v>18175</v>
      </c>
      <c r="G81" s="58"/>
    </row>
    <row r="82" spans="1:7" ht="23.25" x14ac:dyDescent="0.5">
      <c r="A82" s="60" t="s">
        <v>89</v>
      </c>
      <c r="B82" s="60"/>
      <c r="C82" s="60">
        <v>0</v>
      </c>
      <c r="D82" s="60">
        <v>0</v>
      </c>
      <c r="E82" s="61" t="s">
        <v>9</v>
      </c>
      <c r="F82" s="60">
        <v>0</v>
      </c>
      <c r="G82" s="58"/>
    </row>
    <row r="83" spans="1:7" ht="23.25" x14ac:dyDescent="0.5">
      <c r="A83" s="60" t="s">
        <v>90</v>
      </c>
      <c r="B83" s="60">
        <v>42000000</v>
      </c>
      <c r="C83" s="60">
        <v>0</v>
      </c>
      <c r="D83" s="60">
        <v>0</v>
      </c>
      <c r="E83" s="61" t="s">
        <v>9</v>
      </c>
      <c r="F83" s="60">
        <v>42000000</v>
      </c>
      <c r="G83" s="58"/>
    </row>
    <row r="84" spans="1:7" ht="23.25" x14ac:dyDescent="0.5">
      <c r="A84" s="60" t="s">
        <v>91</v>
      </c>
      <c r="B84" s="60">
        <v>40000</v>
      </c>
      <c r="C84" s="60">
        <v>5325</v>
      </c>
      <c r="D84" s="60">
        <v>8560</v>
      </c>
      <c r="E84" s="61" t="s">
        <v>9</v>
      </c>
      <c r="F84" s="60">
        <v>31440</v>
      </c>
      <c r="G84" s="58"/>
    </row>
    <row r="85" spans="1:7" ht="23.25" x14ac:dyDescent="0.5">
      <c r="A85" s="57" t="s">
        <v>92</v>
      </c>
      <c r="B85" s="56"/>
      <c r="C85" s="56"/>
      <c r="D85" s="56"/>
      <c r="E85" s="57"/>
      <c r="F85" s="56"/>
      <c r="G85" s="58"/>
    </row>
    <row r="86" spans="1:7" ht="23.25" x14ac:dyDescent="0.5">
      <c r="A86" s="78" t="s">
        <v>93</v>
      </c>
      <c r="B86" s="65">
        <v>2501500000</v>
      </c>
      <c r="C86" s="65">
        <v>105458861.51000001</v>
      </c>
      <c r="D86" s="65">
        <v>196551869.77999997</v>
      </c>
      <c r="E86" s="78" t="s">
        <v>9</v>
      </c>
      <c r="F86" s="65">
        <v>2304948130.2200003</v>
      </c>
      <c r="G86" s="58"/>
    </row>
    <row r="87" spans="1:7" ht="23.25" x14ac:dyDescent="0.5">
      <c r="A87" s="80"/>
      <c r="B87" s="75"/>
      <c r="C87" s="75"/>
      <c r="D87" s="75"/>
      <c r="E87" s="80"/>
      <c r="F87" s="75"/>
      <c r="G87" s="58"/>
    </row>
    <row r="88" spans="1:7" ht="23.25" x14ac:dyDescent="0.5">
      <c r="A88" s="80"/>
      <c r="B88" s="75"/>
      <c r="C88" s="75"/>
      <c r="D88" s="75"/>
      <c r="E88" s="80"/>
      <c r="F88" s="75"/>
      <c r="G88" s="58"/>
    </row>
    <row r="89" spans="1:7" ht="23.25" x14ac:dyDescent="0.5">
      <c r="A89" s="80"/>
      <c r="B89" s="75"/>
      <c r="C89" s="75"/>
      <c r="D89" s="75"/>
      <c r="E89" s="80"/>
      <c r="F89" s="75"/>
      <c r="G89" s="58"/>
    </row>
    <row r="90" spans="1:7" ht="23.25" x14ac:dyDescent="0.5">
      <c r="A90" s="80"/>
      <c r="B90" s="75"/>
      <c r="C90" s="75"/>
      <c r="D90" s="75"/>
      <c r="E90" s="80"/>
      <c r="F90" s="75"/>
      <c r="G90" s="58"/>
    </row>
    <row r="91" spans="1:7" ht="23.25" x14ac:dyDescent="0.5">
      <c r="A91" s="80"/>
      <c r="B91" s="75"/>
      <c r="C91" s="75"/>
      <c r="D91" s="75"/>
      <c r="E91" s="80"/>
      <c r="F91" s="75"/>
      <c r="G91" s="58"/>
    </row>
    <row r="92" spans="1:7" ht="23.25" x14ac:dyDescent="0.5">
      <c r="A92" s="80"/>
      <c r="B92" s="75"/>
      <c r="C92" s="75"/>
      <c r="D92" s="75"/>
      <c r="E92" s="80"/>
      <c r="F92" s="75"/>
      <c r="G92" s="58"/>
    </row>
    <row r="93" spans="1:7" ht="23.25" x14ac:dyDescent="0.5">
      <c r="A93" s="80"/>
      <c r="B93" s="75"/>
      <c r="C93" s="75"/>
      <c r="D93" s="75"/>
      <c r="E93" s="80"/>
      <c r="F93" s="75"/>
      <c r="G93" s="58"/>
    </row>
    <row r="94" spans="1:7" ht="23.25" x14ac:dyDescent="0.45">
      <c r="A94" s="302" t="s">
        <v>94</v>
      </c>
      <c r="B94" s="302"/>
      <c r="C94" s="302"/>
      <c r="D94" s="302"/>
      <c r="E94" s="302"/>
      <c r="F94" s="302"/>
      <c r="G94" s="58"/>
    </row>
    <row r="95" spans="1:7" ht="23.25" x14ac:dyDescent="0.45">
      <c r="A95" s="302"/>
      <c r="B95" s="302"/>
      <c r="C95" s="302"/>
      <c r="D95" s="302"/>
      <c r="E95" s="302"/>
      <c r="F95" s="302"/>
      <c r="G95" s="58"/>
    </row>
    <row r="96" spans="1:7" ht="23.25" x14ac:dyDescent="0.5">
      <c r="A96" s="50" t="s">
        <v>2</v>
      </c>
      <c r="B96" s="50" t="s">
        <v>3</v>
      </c>
      <c r="C96" s="50" t="s">
        <v>4</v>
      </c>
      <c r="D96" s="50" t="s">
        <v>5</v>
      </c>
      <c r="E96" s="50" t="s">
        <v>6</v>
      </c>
      <c r="F96" s="50" t="s">
        <v>7</v>
      </c>
      <c r="G96" s="58"/>
    </row>
    <row r="97" spans="1:11" ht="23.25" x14ac:dyDescent="0.5">
      <c r="A97" s="53"/>
      <c r="B97" s="53" t="s">
        <v>8</v>
      </c>
      <c r="C97" s="53"/>
      <c r="D97" s="53"/>
      <c r="E97" s="53" t="s">
        <v>9</v>
      </c>
      <c r="F97" s="53" t="s">
        <v>56</v>
      </c>
      <c r="G97" s="58"/>
      <c r="H97" s="48"/>
      <c r="I97" s="48"/>
      <c r="J97" s="48"/>
      <c r="K97" s="48"/>
    </row>
    <row r="98" spans="1:11" ht="23.25" x14ac:dyDescent="0.5">
      <c r="A98" s="81" t="s">
        <v>95</v>
      </c>
      <c r="B98" s="56"/>
      <c r="C98" s="56"/>
      <c r="D98" s="56"/>
      <c r="E98" s="57"/>
      <c r="F98" s="56"/>
      <c r="G98" s="58"/>
      <c r="H98" s="48"/>
      <c r="I98" s="48"/>
      <c r="J98" s="48"/>
      <c r="K98" s="48"/>
    </row>
    <row r="99" spans="1:11" ht="23.25" x14ac:dyDescent="0.5">
      <c r="A99" s="82" t="s">
        <v>96</v>
      </c>
      <c r="B99" s="60">
        <v>424000000</v>
      </c>
      <c r="C99" s="60">
        <v>29064408.460000001</v>
      </c>
      <c r="D99" s="60">
        <v>50625345.920000002</v>
      </c>
      <c r="E99" s="61" t="s">
        <v>9</v>
      </c>
      <c r="F99" s="60">
        <v>373374654.07999998</v>
      </c>
      <c r="G99" s="58"/>
      <c r="H99" s="64"/>
      <c r="I99" s="64"/>
      <c r="J99" s="64"/>
      <c r="K99" s="64"/>
    </row>
    <row r="100" spans="1:11" ht="23.25" x14ac:dyDescent="0.5">
      <c r="A100" s="82" t="s">
        <v>97</v>
      </c>
      <c r="B100" s="60"/>
      <c r="C100" s="60">
        <v>23958</v>
      </c>
      <c r="D100" s="60">
        <v>23958</v>
      </c>
      <c r="E100" s="61" t="s">
        <v>6</v>
      </c>
      <c r="F100" s="60">
        <v>23958</v>
      </c>
      <c r="G100" s="58"/>
      <c r="H100" s="64"/>
      <c r="I100" s="64"/>
      <c r="J100" s="64"/>
      <c r="K100" s="64"/>
    </row>
    <row r="101" spans="1:11" ht="23.25" x14ac:dyDescent="0.5">
      <c r="A101" s="82" t="s">
        <v>98</v>
      </c>
      <c r="B101" s="60">
        <v>18965000</v>
      </c>
      <c r="C101" s="60">
        <v>12810</v>
      </c>
      <c r="D101" s="60">
        <v>23220</v>
      </c>
      <c r="E101" s="61" t="s">
        <v>9</v>
      </c>
      <c r="F101" s="60">
        <v>18941780</v>
      </c>
      <c r="G101" s="58"/>
      <c r="H101" s="49"/>
      <c r="I101" s="49"/>
      <c r="J101" s="49"/>
      <c r="K101" s="49"/>
    </row>
    <row r="102" spans="1:11" ht="23.25" x14ac:dyDescent="0.5">
      <c r="A102" s="82" t="s">
        <v>99</v>
      </c>
      <c r="B102" s="60"/>
      <c r="C102" s="60">
        <v>0</v>
      </c>
      <c r="D102" s="60">
        <v>0</v>
      </c>
      <c r="E102" s="61" t="s">
        <v>9</v>
      </c>
      <c r="F102" s="60">
        <v>0</v>
      </c>
      <c r="G102" s="58"/>
      <c r="H102" s="64"/>
      <c r="I102" s="64"/>
      <c r="J102" s="64"/>
      <c r="K102" s="64"/>
    </row>
    <row r="103" spans="1:11" ht="23.25" x14ac:dyDescent="0.5">
      <c r="A103" s="82" t="s">
        <v>100</v>
      </c>
      <c r="B103" s="60"/>
      <c r="C103" s="60"/>
      <c r="D103" s="60"/>
      <c r="E103" s="61"/>
      <c r="F103" s="60"/>
      <c r="G103" s="58"/>
      <c r="H103" s="49"/>
      <c r="I103" s="49"/>
      <c r="J103" s="49"/>
      <c r="K103" s="49"/>
    </row>
    <row r="104" spans="1:11" ht="23.25" x14ac:dyDescent="0.5">
      <c r="A104" s="82" t="s">
        <v>101</v>
      </c>
      <c r="B104" s="60">
        <v>557000000</v>
      </c>
      <c r="C104" s="60">
        <v>7083982.4700000007</v>
      </c>
      <c r="D104" s="60">
        <v>32112465.520000003</v>
      </c>
      <c r="E104" s="61" t="s">
        <v>9</v>
      </c>
      <c r="F104" s="60">
        <v>524887534.48000002</v>
      </c>
      <c r="G104" s="58"/>
      <c r="H104" s="48"/>
      <c r="I104" s="48"/>
      <c r="J104" s="48"/>
      <c r="K104" s="48"/>
    </row>
    <row r="105" spans="1:11" ht="23.25" x14ac:dyDescent="0.5">
      <c r="A105" s="82" t="s">
        <v>102</v>
      </c>
      <c r="B105" s="60">
        <v>35000</v>
      </c>
      <c r="C105" s="60">
        <v>0</v>
      </c>
      <c r="D105" s="60">
        <v>0</v>
      </c>
      <c r="E105" s="61" t="s">
        <v>9</v>
      </c>
      <c r="F105" s="60">
        <v>35000</v>
      </c>
      <c r="G105" s="58"/>
      <c r="H105" s="48"/>
      <c r="I105" s="48"/>
      <c r="J105" s="48"/>
      <c r="K105" s="48"/>
    </row>
    <row r="106" spans="1:11" ht="23.25" x14ac:dyDescent="0.5">
      <c r="A106" s="83" t="s">
        <v>103</v>
      </c>
      <c r="B106" s="67">
        <v>1000000000</v>
      </c>
      <c r="C106" s="67">
        <v>36185158.93</v>
      </c>
      <c r="D106" s="67">
        <v>82784989.439999998</v>
      </c>
      <c r="E106" s="55" t="s">
        <v>9</v>
      </c>
      <c r="F106" s="67">
        <v>917215010.55999994</v>
      </c>
      <c r="G106" s="58"/>
      <c r="H106" s="48"/>
      <c r="I106" s="48"/>
      <c r="J106" s="48"/>
      <c r="K106" s="48"/>
    </row>
    <row r="107" spans="1:11" ht="23.25" x14ac:dyDescent="0.5">
      <c r="A107" s="81" t="s">
        <v>104</v>
      </c>
      <c r="B107" s="84"/>
      <c r="C107" s="84"/>
      <c r="D107" s="84"/>
      <c r="E107" s="85"/>
      <c r="F107" s="84"/>
      <c r="G107" s="58"/>
      <c r="H107" s="48"/>
      <c r="I107" s="48"/>
      <c r="J107" s="48"/>
      <c r="K107" s="48"/>
    </row>
    <row r="108" spans="1:11" ht="23.25" x14ac:dyDescent="0.5">
      <c r="A108" s="82" t="s">
        <v>105</v>
      </c>
      <c r="B108" s="60"/>
      <c r="C108" s="60"/>
      <c r="D108" s="60"/>
      <c r="E108" s="61"/>
      <c r="F108" s="60"/>
      <c r="G108" s="58"/>
      <c r="H108" s="48"/>
      <c r="I108" s="48"/>
      <c r="J108" s="48"/>
      <c r="K108" s="48"/>
    </row>
    <row r="109" spans="1:11" ht="23.25" x14ac:dyDescent="0.5">
      <c r="A109" s="82" t="s">
        <v>106</v>
      </c>
      <c r="B109" s="60">
        <v>55000000</v>
      </c>
      <c r="C109" s="60">
        <v>0</v>
      </c>
      <c r="D109" s="60">
        <v>0</v>
      </c>
      <c r="E109" s="61" t="s">
        <v>9</v>
      </c>
      <c r="F109" s="60">
        <v>55000000</v>
      </c>
      <c r="G109" s="58"/>
      <c r="H109" s="48"/>
      <c r="I109" s="48"/>
      <c r="J109" s="48"/>
      <c r="K109" s="48"/>
    </row>
    <row r="110" spans="1:11" ht="23.25" x14ac:dyDescent="0.5">
      <c r="A110" s="82" t="s">
        <v>107</v>
      </c>
      <c r="B110" s="60">
        <v>5000000</v>
      </c>
      <c r="C110" s="60">
        <v>0</v>
      </c>
      <c r="D110" s="60">
        <v>0</v>
      </c>
      <c r="E110" s="61" t="s">
        <v>9</v>
      </c>
      <c r="F110" s="60">
        <v>5000000</v>
      </c>
      <c r="G110" s="58"/>
      <c r="H110" s="48"/>
      <c r="I110" s="48"/>
      <c r="J110" s="48"/>
      <c r="K110" s="48"/>
    </row>
    <row r="111" spans="1:11" ht="23.25" x14ac:dyDescent="0.5">
      <c r="A111" s="82" t="s">
        <v>108</v>
      </c>
      <c r="B111" s="60"/>
      <c r="C111" s="60">
        <v>0</v>
      </c>
      <c r="D111" s="60">
        <v>0</v>
      </c>
      <c r="E111" s="61" t="s">
        <v>9</v>
      </c>
      <c r="F111" s="60">
        <v>0</v>
      </c>
      <c r="G111" s="58"/>
      <c r="H111" s="48"/>
      <c r="I111" s="48"/>
      <c r="J111" s="48"/>
      <c r="K111" s="48"/>
    </row>
    <row r="112" spans="1:11" ht="23.25" x14ac:dyDescent="0.5">
      <c r="A112" s="81" t="s">
        <v>109</v>
      </c>
      <c r="B112" s="56"/>
      <c r="C112" s="56"/>
      <c r="D112" s="56"/>
      <c r="E112" s="57"/>
      <c r="F112" s="56"/>
      <c r="G112" s="58"/>
      <c r="H112" s="48"/>
      <c r="I112" s="87"/>
      <c r="J112" s="48"/>
      <c r="K112" s="48"/>
    </row>
    <row r="113" spans="1:7" ht="23.25" x14ac:dyDescent="0.5">
      <c r="A113" s="86" t="s">
        <v>110</v>
      </c>
      <c r="B113" s="65">
        <v>60000000</v>
      </c>
      <c r="C113" s="60">
        <v>0</v>
      </c>
      <c r="D113" s="65">
        <v>0</v>
      </c>
      <c r="E113" s="78" t="s">
        <v>9</v>
      </c>
      <c r="F113" s="65">
        <v>60000000</v>
      </c>
      <c r="G113" s="58"/>
    </row>
    <row r="114" spans="1:7" ht="23.25" x14ac:dyDescent="0.5">
      <c r="A114" s="81" t="s">
        <v>111</v>
      </c>
      <c r="B114" s="56"/>
      <c r="C114" s="56"/>
      <c r="D114" s="56"/>
      <c r="E114" s="57"/>
      <c r="F114" s="56"/>
      <c r="G114" s="58"/>
    </row>
    <row r="115" spans="1:7" ht="23.25" x14ac:dyDescent="0.5">
      <c r="A115" s="82" t="s">
        <v>112</v>
      </c>
      <c r="B115" s="60">
        <v>350000000</v>
      </c>
      <c r="C115" s="60">
        <v>41771894.280000001</v>
      </c>
      <c r="D115" s="60">
        <v>108671377.75999999</v>
      </c>
      <c r="E115" s="61" t="s">
        <v>9</v>
      </c>
      <c r="F115" s="60">
        <v>241328622.24000001</v>
      </c>
      <c r="G115" s="58"/>
    </row>
    <row r="116" spans="1:7" ht="23.25" x14ac:dyDescent="0.5">
      <c r="A116" s="82" t="s">
        <v>113</v>
      </c>
      <c r="B116" s="60">
        <v>50000000</v>
      </c>
      <c r="C116" s="60">
        <v>6000</v>
      </c>
      <c r="D116" s="60">
        <v>6000</v>
      </c>
      <c r="E116" s="61" t="s">
        <v>9</v>
      </c>
      <c r="F116" s="60">
        <v>49994000</v>
      </c>
      <c r="G116" s="58"/>
    </row>
    <row r="117" spans="1:7" ht="23.25" x14ac:dyDescent="0.5">
      <c r="A117" s="82" t="s">
        <v>114</v>
      </c>
      <c r="B117" s="60">
        <v>1520000000</v>
      </c>
      <c r="C117" s="60">
        <v>13653705.209999999</v>
      </c>
      <c r="D117" s="60">
        <v>25448513.510000002</v>
      </c>
      <c r="E117" s="61" t="s">
        <v>9</v>
      </c>
      <c r="F117" s="60">
        <v>1494551486.49</v>
      </c>
      <c r="G117" s="58"/>
    </row>
    <row r="118" spans="1:7" ht="23.25" x14ac:dyDescent="0.5">
      <c r="A118" s="83" t="s">
        <v>115</v>
      </c>
      <c r="B118" s="67">
        <v>1920000000</v>
      </c>
      <c r="C118" s="67">
        <v>55431599.490000002</v>
      </c>
      <c r="D118" s="67">
        <v>134125891.27</v>
      </c>
      <c r="E118" s="55" t="s">
        <v>9</v>
      </c>
      <c r="F118" s="67">
        <v>1785874108.73</v>
      </c>
      <c r="G118" s="58"/>
    </row>
    <row r="119" spans="1:7" ht="23.25" x14ac:dyDescent="0.5">
      <c r="A119" s="83" t="s">
        <v>116</v>
      </c>
      <c r="B119" s="67">
        <v>78500000000</v>
      </c>
      <c r="C119" s="67">
        <v>7928284607.1199999</v>
      </c>
      <c r="D119" s="67">
        <v>11874352668.510004</v>
      </c>
      <c r="E119" s="55" t="s">
        <v>9</v>
      </c>
      <c r="F119" s="67">
        <v>66625647331.489998</v>
      </c>
      <c r="G119" s="58"/>
    </row>
    <row r="120" spans="1:7" ht="23.25" x14ac:dyDescent="0.5">
      <c r="A120" s="81" t="s">
        <v>117</v>
      </c>
      <c r="B120" s="56"/>
      <c r="C120" s="56"/>
      <c r="D120" s="56"/>
      <c r="E120" s="57"/>
      <c r="F120" s="56"/>
      <c r="G120" s="58"/>
    </row>
    <row r="121" spans="1:7" ht="23.25" x14ac:dyDescent="0.5">
      <c r="A121" s="86" t="s">
        <v>118</v>
      </c>
      <c r="B121" s="65"/>
      <c r="C121" s="65">
        <v>0</v>
      </c>
      <c r="D121" s="65">
        <v>0</v>
      </c>
      <c r="E121" s="61" t="s">
        <v>9</v>
      </c>
      <c r="F121" s="60">
        <v>0</v>
      </c>
      <c r="G121" s="58"/>
    </row>
    <row r="122" spans="1:7" ht="23.25" x14ac:dyDescent="0.5">
      <c r="A122" s="83" t="s">
        <v>119</v>
      </c>
      <c r="B122" s="67">
        <v>0</v>
      </c>
      <c r="C122" s="67">
        <v>0</v>
      </c>
      <c r="D122" s="67">
        <v>0</v>
      </c>
      <c r="E122" s="55" t="s">
        <v>9</v>
      </c>
      <c r="F122" s="67">
        <v>0</v>
      </c>
      <c r="G122" s="58"/>
    </row>
    <row r="123" spans="1:7" ht="23.25" x14ac:dyDescent="0.5">
      <c r="A123" s="83" t="s">
        <v>120</v>
      </c>
      <c r="B123" s="67">
        <v>78500000000</v>
      </c>
      <c r="C123" s="67">
        <v>7928284607.1199999</v>
      </c>
      <c r="D123" s="67">
        <v>11874352668.510004</v>
      </c>
      <c r="E123" s="55" t="s">
        <v>9</v>
      </c>
      <c r="F123" s="67">
        <v>66625647331.489998</v>
      </c>
      <c r="G123" s="58"/>
    </row>
    <row r="125" spans="1:7" ht="23.25" x14ac:dyDescent="0.5">
      <c r="A125" s="46" t="s">
        <v>121</v>
      </c>
    </row>
  </sheetData>
  <mergeCells count="9">
    <mergeCell ref="A1:F1"/>
    <mergeCell ref="A2:F2"/>
    <mergeCell ref="A3:F3"/>
    <mergeCell ref="H2:K2"/>
    <mergeCell ref="H3:K3"/>
    <mergeCell ref="A46:F46"/>
    <mergeCell ref="A95:F95"/>
    <mergeCell ref="A45:F45"/>
    <mergeCell ref="A94:F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opLeftCell="A108" workbookViewId="0">
      <selection activeCell="A126" sqref="A126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10" max="11" width="11.625" bestFit="1" customWidth="1"/>
  </cols>
  <sheetData>
    <row r="1" spans="1:11" ht="23.25" x14ac:dyDescent="0.5">
      <c r="A1" s="302" t="s">
        <v>0</v>
      </c>
      <c r="B1" s="302"/>
      <c r="C1" s="302"/>
      <c r="D1" s="302"/>
      <c r="E1" s="302"/>
      <c r="F1" s="302"/>
      <c r="G1" s="92"/>
      <c r="H1" s="92"/>
      <c r="I1" s="92"/>
      <c r="J1" s="92"/>
      <c r="K1" s="92"/>
    </row>
    <row r="2" spans="1:11" ht="23.25" x14ac:dyDescent="0.5">
      <c r="A2" s="303">
        <v>43070</v>
      </c>
      <c r="B2" s="302"/>
      <c r="C2" s="302"/>
      <c r="D2" s="302"/>
      <c r="E2" s="302"/>
      <c r="F2" s="302"/>
      <c r="G2" s="92"/>
      <c r="H2" s="302" t="s">
        <v>1</v>
      </c>
      <c r="I2" s="302"/>
      <c r="J2" s="302"/>
      <c r="K2" s="302"/>
    </row>
    <row r="3" spans="1:11" ht="23.25" x14ac:dyDescent="0.5">
      <c r="A3" s="302"/>
      <c r="B3" s="302"/>
      <c r="C3" s="302"/>
      <c r="D3" s="302"/>
      <c r="E3" s="302"/>
      <c r="F3" s="302"/>
      <c r="G3" s="92"/>
      <c r="H3" s="303">
        <v>43070</v>
      </c>
      <c r="I3" s="302"/>
      <c r="J3" s="302"/>
      <c r="K3" s="302"/>
    </row>
    <row r="4" spans="1:11" ht="23.25" x14ac:dyDescent="0.5">
      <c r="A4" s="94" t="s">
        <v>2</v>
      </c>
      <c r="B4" s="94" t="s">
        <v>3</v>
      </c>
      <c r="C4" s="94" t="s">
        <v>4</v>
      </c>
      <c r="D4" s="94" t="s">
        <v>5</v>
      </c>
      <c r="E4" s="94" t="s">
        <v>6</v>
      </c>
      <c r="F4" s="94" t="s">
        <v>7</v>
      </c>
      <c r="G4" s="92"/>
      <c r="H4" s="95"/>
      <c r="I4" s="95"/>
      <c r="J4" s="96"/>
      <c r="K4" s="96"/>
    </row>
    <row r="5" spans="1:11" ht="23.25" x14ac:dyDescent="0.5">
      <c r="A5" s="97"/>
      <c r="B5" s="97" t="s">
        <v>8</v>
      </c>
      <c r="C5" s="97"/>
      <c r="D5" s="97"/>
      <c r="E5" s="97" t="s">
        <v>9</v>
      </c>
      <c r="F5" s="97" t="s">
        <v>10</v>
      </c>
      <c r="G5" s="92"/>
      <c r="H5" s="98" t="s">
        <v>11</v>
      </c>
      <c r="I5" s="98" t="s">
        <v>12</v>
      </c>
      <c r="J5" s="133" t="s">
        <v>4</v>
      </c>
      <c r="K5" s="98" t="s">
        <v>5</v>
      </c>
    </row>
    <row r="6" spans="1:11" ht="23.25" x14ac:dyDescent="0.5">
      <c r="A6" s="100" t="s">
        <v>13</v>
      </c>
      <c r="B6" s="100"/>
      <c r="C6" s="100"/>
      <c r="D6" s="100"/>
      <c r="E6" s="101"/>
      <c r="F6" s="100"/>
      <c r="G6" s="102"/>
      <c r="H6" s="94">
        <v>1</v>
      </c>
      <c r="I6" s="100" t="s">
        <v>14</v>
      </c>
      <c r="J6" s="103">
        <v>420082839.54000008</v>
      </c>
      <c r="K6" s="103">
        <v>443728625.8900001</v>
      </c>
    </row>
    <row r="7" spans="1:11" ht="23.25" x14ac:dyDescent="0.5">
      <c r="A7" s="104" t="s">
        <v>15</v>
      </c>
      <c r="B7" s="104"/>
      <c r="C7" s="104"/>
      <c r="D7" s="104"/>
      <c r="E7" s="105"/>
      <c r="F7" s="104"/>
      <c r="G7" s="102"/>
      <c r="H7" s="106">
        <v>2</v>
      </c>
      <c r="I7" s="104" t="s">
        <v>16</v>
      </c>
      <c r="J7" s="107">
        <v>17851703.240000002</v>
      </c>
      <c r="K7" s="107">
        <v>18370022.500000004</v>
      </c>
    </row>
    <row r="8" spans="1:11" ht="23.25" x14ac:dyDescent="0.5">
      <c r="A8" s="104" t="s">
        <v>17</v>
      </c>
      <c r="B8" s="104"/>
      <c r="C8" s="104"/>
      <c r="D8" s="104"/>
      <c r="E8" s="105"/>
      <c r="F8" s="104"/>
      <c r="G8" s="102"/>
      <c r="H8" s="106">
        <v>3</v>
      </c>
      <c r="I8" s="104" t="s">
        <v>18</v>
      </c>
      <c r="J8" s="107">
        <v>142000</v>
      </c>
      <c r="K8" s="107">
        <v>798022</v>
      </c>
    </row>
    <row r="9" spans="1:11" ht="23.25" x14ac:dyDescent="0.5">
      <c r="A9" s="104" t="s">
        <v>19</v>
      </c>
      <c r="B9" s="104">
        <v>158000000</v>
      </c>
      <c r="C9" s="104">
        <v>1832571.72</v>
      </c>
      <c r="D9" s="104">
        <v>4498893.6500000004</v>
      </c>
      <c r="E9" s="105" t="s">
        <v>9</v>
      </c>
      <c r="F9" s="104">
        <v>153501106.34999999</v>
      </c>
      <c r="G9" s="102"/>
      <c r="H9" s="106">
        <v>4</v>
      </c>
      <c r="I9" s="104" t="s">
        <v>20</v>
      </c>
      <c r="J9" s="107">
        <v>1486166.5799999998</v>
      </c>
      <c r="K9" s="107">
        <v>2114552.4799999995</v>
      </c>
    </row>
    <row r="10" spans="1:11" ht="23.25" x14ac:dyDescent="0.5">
      <c r="A10" s="104" t="s">
        <v>21</v>
      </c>
      <c r="B10" s="104">
        <v>14500000000</v>
      </c>
      <c r="C10" s="104">
        <v>175612764.49999997</v>
      </c>
      <c r="D10" s="104">
        <v>636187362.01999998</v>
      </c>
      <c r="E10" s="105" t="s">
        <v>9</v>
      </c>
      <c r="F10" s="104">
        <v>13863812637.98</v>
      </c>
      <c r="G10" s="102"/>
      <c r="H10" s="106"/>
      <c r="I10" s="104"/>
      <c r="J10" s="107"/>
      <c r="K10" s="107"/>
    </row>
    <row r="11" spans="1:11" ht="23.25" x14ac:dyDescent="0.5">
      <c r="A11" s="104" t="s">
        <v>22</v>
      </c>
      <c r="B11" s="104">
        <v>1060000000</v>
      </c>
      <c r="C11" s="104">
        <v>8182983.2200000007</v>
      </c>
      <c r="D11" s="104">
        <v>28412322.330000006</v>
      </c>
      <c r="E11" s="105" t="s">
        <v>9</v>
      </c>
      <c r="F11" s="104">
        <v>1031587677.67</v>
      </c>
      <c r="G11" s="102"/>
      <c r="H11" s="106"/>
      <c r="I11" s="104"/>
      <c r="J11" s="107"/>
      <c r="K11" s="107"/>
    </row>
    <row r="12" spans="1:11" ht="23.25" x14ac:dyDescent="0.5">
      <c r="A12" s="104" t="s">
        <v>23</v>
      </c>
      <c r="B12" s="104">
        <v>500000</v>
      </c>
      <c r="C12" s="104">
        <v>64436</v>
      </c>
      <c r="D12" s="104">
        <v>206440</v>
      </c>
      <c r="E12" s="105" t="s">
        <v>9</v>
      </c>
      <c r="F12" s="104">
        <v>293560</v>
      </c>
      <c r="G12" s="102"/>
      <c r="H12" s="106"/>
      <c r="I12" s="104"/>
      <c r="J12" s="107"/>
      <c r="K12" s="107"/>
    </row>
    <row r="13" spans="1:11" ht="23.25" x14ac:dyDescent="0.5">
      <c r="A13" s="109" t="s">
        <v>24</v>
      </c>
      <c r="B13" s="109">
        <v>300000000</v>
      </c>
      <c r="C13" s="104">
        <v>18835371.580000002</v>
      </c>
      <c r="D13" s="104">
        <v>56516088.640000001</v>
      </c>
      <c r="E13" s="105" t="s">
        <v>9</v>
      </c>
      <c r="F13" s="104">
        <v>243483911.36000001</v>
      </c>
      <c r="G13" s="102"/>
      <c r="H13" s="106"/>
      <c r="I13" s="104"/>
      <c r="J13" s="107"/>
      <c r="K13" s="107"/>
    </row>
    <row r="14" spans="1:11" ht="23.25" x14ac:dyDescent="0.5">
      <c r="A14" s="111" t="s">
        <v>25</v>
      </c>
      <c r="B14" s="111">
        <v>16018500000</v>
      </c>
      <c r="C14" s="111">
        <v>204528127.01999998</v>
      </c>
      <c r="D14" s="111">
        <v>725821106.63999999</v>
      </c>
      <c r="E14" s="99" t="s">
        <v>9</v>
      </c>
      <c r="F14" s="111">
        <v>15292678893.360001</v>
      </c>
      <c r="G14" s="102"/>
      <c r="H14" s="106"/>
      <c r="I14" s="104"/>
      <c r="J14" s="107"/>
      <c r="K14" s="107"/>
    </row>
    <row r="15" spans="1:11" ht="23.25" x14ac:dyDescent="0.5">
      <c r="A15" s="100" t="s">
        <v>26</v>
      </c>
      <c r="B15" s="100"/>
      <c r="C15" s="100"/>
      <c r="D15" s="100"/>
      <c r="E15" s="101"/>
      <c r="F15" s="100"/>
      <c r="G15" s="102"/>
      <c r="H15" s="97"/>
      <c r="I15" s="104"/>
      <c r="J15" s="107"/>
      <c r="K15" s="107"/>
    </row>
    <row r="16" spans="1:11" ht="24" thickBot="1" x14ac:dyDescent="0.55000000000000004">
      <c r="A16" s="104" t="s">
        <v>27</v>
      </c>
      <c r="B16" s="112">
        <v>25000000000</v>
      </c>
      <c r="C16" s="104">
        <v>2939419458.6399999</v>
      </c>
      <c r="D16" s="104">
        <v>7634734862.7600002</v>
      </c>
      <c r="E16" s="105" t="s">
        <v>9</v>
      </c>
      <c r="F16" s="104">
        <v>17365265137.239998</v>
      </c>
      <c r="G16" s="102"/>
      <c r="H16" s="113"/>
      <c r="I16" s="114" t="s">
        <v>28</v>
      </c>
      <c r="J16" s="115">
        <v>439562709.36000007</v>
      </c>
      <c r="K16" s="115">
        <v>465011222.87000012</v>
      </c>
    </row>
    <row r="17" spans="1:11" ht="24" thickTop="1" x14ac:dyDescent="0.5">
      <c r="A17" s="104" t="s">
        <v>29</v>
      </c>
      <c r="B17" s="112"/>
      <c r="C17" s="104"/>
      <c r="D17" s="104"/>
      <c r="E17" s="105"/>
      <c r="F17" s="104"/>
      <c r="G17" s="102"/>
      <c r="H17" s="92"/>
      <c r="I17" s="92"/>
      <c r="J17" s="92"/>
      <c r="K17" s="92"/>
    </row>
    <row r="18" spans="1:11" ht="23.25" x14ac:dyDescent="0.5">
      <c r="A18" s="104" t="s">
        <v>30</v>
      </c>
      <c r="B18" s="112">
        <v>12000000000</v>
      </c>
      <c r="C18" s="104">
        <v>1116663370.0899999</v>
      </c>
      <c r="D18" s="104">
        <v>3983453069.0200005</v>
      </c>
      <c r="E18" s="116" t="s">
        <v>9</v>
      </c>
      <c r="F18" s="104">
        <v>8016546930.9799995</v>
      </c>
      <c r="G18" s="102"/>
      <c r="H18" s="92"/>
      <c r="I18" s="92"/>
      <c r="J18" s="92"/>
      <c r="K18" s="92"/>
    </row>
    <row r="19" spans="1:11" ht="23.25" x14ac:dyDescent="0.5">
      <c r="A19" s="104" t="s">
        <v>31</v>
      </c>
      <c r="B19" s="112">
        <v>1200000000</v>
      </c>
      <c r="C19" s="104">
        <v>0</v>
      </c>
      <c r="D19" s="104">
        <v>0</v>
      </c>
      <c r="E19" s="105" t="s">
        <v>9</v>
      </c>
      <c r="F19" s="104">
        <v>1200000000</v>
      </c>
      <c r="G19" s="102"/>
      <c r="H19" s="108"/>
      <c r="I19" s="108"/>
      <c r="J19" s="93"/>
      <c r="K19" s="102"/>
    </row>
    <row r="20" spans="1:11" ht="23.25" x14ac:dyDescent="0.5">
      <c r="A20" s="104" t="s">
        <v>32</v>
      </c>
      <c r="B20" s="112">
        <v>60000000</v>
      </c>
      <c r="C20" s="104">
        <v>5455719.25</v>
      </c>
      <c r="D20" s="104">
        <v>10608251.25</v>
      </c>
      <c r="E20" s="105" t="s">
        <v>9</v>
      </c>
      <c r="F20" s="104">
        <v>49391748.75</v>
      </c>
      <c r="G20" s="102"/>
      <c r="H20" s="95"/>
      <c r="I20" s="92"/>
      <c r="J20" s="92"/>
      <c r="K20" s="92"/>
    </row>
    <row r="21" spans="1:11" ht="23.25" x14ac:dyDescent="0.5">
      <c r="A21" s="104" t="s">
        <v>33</v>
      </c>
      <c r="B21" s="112">
        <v>3000000000</v>
      </c>
      <c r="C21" s="104">
        <v>285087144.69999999</v>
      </c>
      <c r="D21" s="104">
        <v>941035680.96000004</v>
      </c>
      <c r="E21" s="105" t="s">
        <v>9</v>
      </c>
      <c r="F21" s="104">
        <v>2058964319.04</v>
      </c>
      <c r="G21" s="102"/>
      <c r="H21" s="95"/>
      <c r="I21" s="92"/>
      <c r="J21" s="92"/>
      <c r="K21" s="92"/>
    </row>
    <row r="22" spans="1:11" ht="23.25" x14ac:dyDescent="0.5">
      <c r="A22" s="117" t="s">
        <v>34</v>
      </c>
      <c r="B22" s="118">
        <v>12170000000</v>
      </c>
      <c r="C22" s="104">
        <v>954534086</v>
      </c>
      <c r="D22" s="119">
        <v>3093043169</v>
      </c>
      <c r="E22" s="105" t="s">
        <v>9</v>
      </c>
      <c r="F22" s="120">
        <v>9076956831</v>
      </c>
      <c r="G22" s="102"/>
      <c r="H22" s="95"/>
      <c r="I22" s="92"/>
      <c r="J22" s="92"/>
      <c r="K22" s="92"/>
    </row>
    <row r="23" spans="1:11" ht="23.25" x14ac:dyDescent="0.5">
      <c r="A23" s="109" t="s">
        <v>35</v>
      </c>
      <c r="B23" s="112">
        <v>3570000000</v>
      </c>
      <c r="C23" s="104">
        <v>223871202.99000001</v>
      </c>
      <c r="D23" s="104">
        <v>801752887.08000004</v>
      </c>
      <c r="E23" s="105" t="s">
        <v>9</v>
      </c>
      <c r="F23" s="104">
        <v>2768247112.9200001</v>
      </c>
      <c r="G23" s="102"/>
      <c r="H23" s="92"/>
      <c r="I23" s="92"/>
      <c r="J23" s="92"/>
      <c r="K23" s="92"/>
    </row>
    <row r="24" spans="1:11" ht="23.25" x14ac:dyDescent="0.5">
      <c r="A24" s="111" t="s">
        <v>36</v>
      </c>
      <c r="B24" s="121">
        <v>57000000000</v>
      </c>
      <c r="C24" s="121">
        <v>5525030981.6699991</v>
      </c>
      <c r="D24" s="121">
        <v>16464627920.070002</v>
      </c>
      <c r="E24" s="99" t="s">
        <v>9</v>
      </c>
      <c r="F24" s="111">
        <v>40535372079.93</v>
      </c>
      <c r="G24" s="102"/>
      <c r="H24" s="108"/>
      <c r="I24" s="108"/>
      <c r="J24" s="108"/>
      <c r="K24" s="108"/>
    </row>
    <row r="25" spans="1:11" ht="23.25" x14ac:dyDescent="0.5">
      <c r="A25" s="100"/>
      <c r="B25" s="100"/>
      <c r="C25" s="100"/>
      <c r="D25" s="100"/>
      <c r="E25" s="101"/>
      <c r="F25" s="100"/>
      <c r="G25" s="102"/>
      <c r="H25" s="93"/>
      <c r="I25" s="93"/>
      <c r="J25" s="93"/>
      <c r="K25" s="93"/>
    </row>
    <row r="26" spans="1:11" ht="23.25" x14ac:dyDescent="0.5">
      <c r="A26" s="109" t="s">
        <v>37</v>
      </c>
      <c r="B26" s="109">
        <v>73018500000</v>
      </c>
      <c r="C26" s="109">
        <v>5729559108.6899986</v>
      </c>
      <c r="D26" s="109">
        <v>17190449026.710003</v>
      </c>
      <c r="E26" s="122" t="s">
        <v>9</v>
      </c>
      <c r="F26" s="109">
        <v>55828050973.289993</v>
      </c>
      <c r="G26" s="102"/>
      <c r="H26" s="92"/>
      <c r="I26" s="92"/>
      <c r="J26" s="92"/>
      <c r="K26" s="92"/>
    </row>
    <row r="27" spans="1:11" ht="23.25" x14ac:dyDescent="0.5">
      <c r="A27" s="100" t="s">
        <v>38</v>
      </c>
      <c r="B27" s="100"/>
      <c r="C27" s="100"/>
      <c r="D27" s="100"/>
      <c r="E27" s="101"/>
      <c r="F27" s="100"/>
      <c r="G27" s="102"/>
      <c r="H27" s="92"/>
      <c r="I27" s="92"/>
      <c r="J27" s="92"/>
      <c r="K27" s="92"/>
    </row>
    <row r="28" spans="1:11" ht="23.25" x14ac:dyDescent="0.5">
      <c r="A28" s="104" t="s">
        <v>39</v>
      </c>
      <c r="B28" s="104"/>
      <c r="C28" s="104"/>
      <c r="D28" s="104"/>
      <c r="E28" s="105"/>
      <c r="F28" s="104"/>
      <c r="G28" s="102"/>
      <c r="H28" s="92"/>
      <c r="I28" s="92"/>
      <c r="J28" s="92"/>
      <c r="K28" s="92"/>
    </row>
    <row r="29" spans="1:11" ht="23.25" x14ac:dyDescent="0.5">
      <c r="A29" s="104" t="s">
        <v>40</v>
      </c>
      <c r="B29" s="104"/>
      <c r="C29" s="104"/>
      <c r="D29" s="104"/>
      <c r="E29" s="105"/>
      <c r="F29" s="104"/>
      <c r="G29" s="102"/>
      <c r="H29" s="92"/>
      <c r="I29" s="92"/>
      <c r="J29" s="92"/>
      <c r="K29" s="92"/>
    </row>
    <row r="30" spans="1:11" ht="23.25" x14ac:dyDescent="0.5">
      <c r="A30" s="104" t="s">
        <v>41</v>
      </c>
      <c r="B30" s="104">
        <v>1841000000</v>
      </c>
      <c r="C30" s="104">
        <v>39938141.769999996</v>
      </c>
      <c r="D30" s="104">
        <v>129122198.11999999</v>
      </c>
      <c r="E30" s="105" t="s">
        <v>9</v>
      </c>
      <c r="F30" s="104">
        <v>1711877801.8800001</v>
      </c>
      <c r="G30" s="102"/>
      <c r="H30" s="92"/>
      <c r="I30" s="92"/>
      <c r="J30" s="92"/>
      <c r="K30" s="92"/>
    </row>
    <row r="31" spans="1:11" ht="23.25" x14ac:dyDescent="0.5">
      <c r="A31" s="104" t="s">
        <v>42</v>
      </c>
      <c r="B31" s="104">
        <v>38500000</v>
      </c>
      <c r="C31" s="104">
        <v>3067490</v>
      </c>
      <c r="D31" s="104">
        <v>8936980</v>
      </c>
      <c r="E31" s="105" t="s">
        <v>9</v>
      </c>
      <c r="F31" s="104">
        <v>29563020</v>
      </c>
      <c r="G31" s="102"/>
      <c r="H31" s="92"/>
      <c r="I31" s="92"/>
      <c r="J31" s="92"/>
      <c r="K31" s="92"/>
    </row>
    <row r="32" spans="1:11" ht="23.25" x14ac:dyDescent="0.5">
      <c r="A32" s="104" t="s">
        <v>43</v>
      </c>
      <c r="B32" s="104"/>
      <c r="C32" s="110"/>
      <c r="D32" s="110"/>
      <c r="E32" s="116"/>
      <c r="F32" s="110"/>
      <c r="G32" s="102"/>
      <c r="H32" s="108"/>
      <c r="I32" s="108"/>
      <c r="J32" s="108"/>
      <c r="K32" s="108"/>
    </row>
    <row r="33" spans="1:11" ht="23.25" x14ac:dyDescent="0.5">
      <c r="A33" s="104" t="s">
        <v>44</v>
      </c>
      <c r="B33" s="104">
        <v>64000000</v>
      </c>
      <c r="C33" s="104">
        <v>5114089.6099999994</v>
      </c>
      <c r="D33" s="104">
        <v>13272332.66</v>
      </c>
      <c r="E33" s="105" t="s">
        <v>9</v>
      </c>
      <c r="F33" s="104">
        <v>50727667.340000004</v>
      </c>
      <c r="G33" s="102"/>
      <c r="H33" s="93"/>
      <c r="I33" s="93"/>
      <c r="J33" s="93"/>
      <c r="K33" s="93"/>
    </row>
    <row r="34" spans="1:11" ht="23.25" x14ac:dyDescent="0.5">
      <c r="A34" s="104" t="s">
        <v>45</v>
      </c>
      <c r="B34" s="104">
        <v>52000000</v>
      </c>
      <c r="C34" s="104">
        <v>4400256.1900000004</v>
      </c>
      <c r="D34" s="104">
        <v>13363494.620000001</v>
      </c>
      <c r="E34" s="105" t="s">
        <v>9</v>
      </c>
      <c r="F34" s="104">
        <v>38636505.379999995</v>
      </c>
      <c r="G34" s="102"/>
      <c r="H34" s="92"/>
      <c r="I34" s="92"/>
      <c r="J34" s="92"/>
      <c r="K34" s="92"/>
    </row>
    <row r="35" spans="1:11" ht="23.25" x14ac:dyDescent="0.5">
      <c r="A35" s="104" t="s">
        <v>46</v>
      </c>
      <c r="B35" s="104">
        <v>380000</v>
      </c>
      <c r="C35" s="104">
        <v>25230</v>
      </c>
      <c r="D35" s="104">
        <v>53230</v>
      </c>
      <c r="E35" s="105" t="s">
        <v>9</v>
      </c>
      <c r="F35" s="104">
        <v>326770</v>
      </c>
      <c r="G35" s="102"/>
      <c r="H35" s="92"/>
      <c r="I35" s="92"/>
      <c r="J35" s="92"/>
      <c r="K35" s="92"/>
    </row>
    <row r="36" spans="1:11" ht="23.25" x14ac:dyDescent="0.5">
      <c r="A36" s="104" t="s">
        <v>47</v>
      </c>
      <c r="B36" s="104"/>
      <c r="C36" s="104">
        <v>0</v>
      </c>
      <c r="D36" s="104">
        <v>0</v>
      </c>
      <c r="E36" s="105" t="s">
        <v>9</v>
      </c>
      <c r="F36" s="104">
        <v>0</v>
      </c>
      <c r="G36" s="102"/>
      <c r="H36" s="92"/>
      <c r="I36" s="92"/>
      <c r="J36" s="92"/>
      <c r="K36" s="92"/>
    </row>
    <row r="37" spans="1:11" ht="23.25" x14ac:dyDescent="0.5">
      <c r="A37" s="104" t="s">
        <v>48</v>
      </c>
      <c r="B37" s="104"/>
      <c r="C37" s="104">
        <v>0</v>
      </c>
      <c r="D37" s="104">
        <v>0</v>
      </c>
      <c r="E37" s="105" t="s">
        <v>9</v>
      </c>
      <c r="F37" s="104">
        <v>0</v>
      </c>
      <c r="G37" s="102"/>
      <c r="H37" s="92"/>
      <c r="I37" s="92"/>
      <c r="J37" s="92"/>
      <c r="K37" s="92"/>
    </row>
    <row r="38" spans="1:11" ht="23.25" x14ac:dyDescent="0.5">
      <c r="A38" s="104" t="s">
        <v>49</v>
      </c>
      <c r="B38" s="104"/>
      <c r="C38" s="104"/>
      <c r="D38" s="104"/>
      <c r="E38" s="105"/>
      <c r="F38" s="104"/>
      <c r="G38" s="102"/>
      <c r="H38" s="92"/>
      <c r="I38" s="92"/>
      <c r="J38" s="92"/>
      <c r="K38" s="92"/>
    </row>
    <row r="39" spans="1:11" ht="23.25" x14ac:dyDescent="0.5">
      <c r="A39" s="104" t="s">
        <v>50</v>
      </c>
      <c r="B39" s="104">
        <v>20000</v>
      </c>
      <c r="C39" s="104">
        <v>200</v>
      </c>
      <c r="D39" s="104">
        <v>200</v>
      </c>
      <c r="E39" s="105" t="s">
        <v>9</v>
      </c>
      <c r="F39" s="104">
        <v>19800</v>
      </c>
      <c r="G39" s="102"/>
      <c r="H39" s="92"/>
      <c r="I39" s="92"/>
      <c r="J39" s="92"/>
      <c r="K39" s="92"/>
    </row>
    <row r="40" spans="1:11" ht="23.25" x14ac:dyDescent="0.5">
      <c r="A40" s="104" t="s">
        <v>51</v>
      </c>
      <c r="B40" s="110"/>
      <c r="C40" s="110"/>
      <c r="D40" s="110"/>
      <c r="E40" s="116"/>
      <c r="F40" s="110"/>
      <c r="G40" s="102"/>
      <c r="H40" s="108"/>
      <c r="I40" s="108"/>
      <c r="J40" s="108"/>
      <c r="K40" s="108"/>
    </row>
    <row r="41" spans="1:11" ht="23.25" x14ac:dyDescent="0.5">
      <c r="A41" s="104" t="s">
        <v>52</v>
      </c>
      <c r="B41" s="104">
        <v>53000000</v>
      </c>
      <c r="C41" s="104">
        <v>5862766</v>
      </c>
      <c r="D41" s="104">
        <v>18586416</v>
      </c>
      <c r="E41" s="105" t="s">
        <v>9</v>
      </c>
      <c r="F41" s="104">
        <v>34413584</v>
      </c>
      <c r="G41" s="102"/>
      <c r="H41" s="93"/>
      <c r="I41" s="93"/>
      <c r="J41" s="93"/>
      <c r="K41" s="93"/>
    </row>
    <row r="42" spans="1:11" ht="23.25" x14ac:dyDescent="0.5">
      <c r="A42" s="104" t="s">
        <v>53</v>
      </c>
      <c r="B42" s="123">
        <v>1000000</v>
      </c>
      <c r="C42" s="104">
        <v>64360</v>
      </c>
      <c r="D42" s="104">
        <v>201625</v>
      </c>
      <c r="E42" s="105" t="s">
        <v>9</v>
      </c>
      <c r="F42" s="104">
        <v>798375</v>
      </c>
      <c r="G42" s="102"/>
      <c r="H42" s="92"/>
      <c r="I42" s="92"/>
      <c r="J42" s="92"/>
      <c r="K42" s="92"/>
    </row>
    <row r="43" spans="1:11" ht="23.25" x14ac:dyDescent="0.5">
      <c r="A43" s="104" t="s">
        <v>54</v>
      </c>
      <c r="B43" s="123">
        <v>8000000</v>
      </c>
      <c r="C43" s="104">
        <v>680925</v>
      </c>
      <c r="D43" s="104">
        <v>2449525</v>
      </c>
      <c r="E43" s="105" t="s">
        <v>9</v>
      </c>
      <c r="F43" s="104">
        <v>5550475</v>
      </c>
      <c r="G43" s="102"/>
      <c r="H43" s="92"/>
      <c r="I43" s="92"/>
      <c r="J43" s="92"/>
      <c r="K43" s="92"/>
    </row>
    <row r="44" spans="1:11" ht="23.25" x14ac:dyDescent="0.5">
      <c r="A44" s="119"/>
      <c r="B44" s="123"/>
      <c r="C44" s="119"/>
      <c r="D44" s="119"/>
      <c r="E44" s="124"/>
      <c r="F44" s="119"/>
      <c r="G44" s="102"/>
      <c r="H44" s="92"/>
      <c r="I44" s="92"/>
      <c r="J44" s="92"/>
      <c r="K44" s="92"/>
    </row>
    <row r="45" spans="1:11" ht="23.25" x14ac:dyDescent="0.5">
      <c r="A45" s="302" t="s">
        <v>55</v>
      </c>
      <c r="B45" s="302"/>
      <c r="C45" s="302"/>
      <c r="D45" s="302"/>
      <c r="E45" s="302"/>
      <c r="F45" s="302"/>
      <c r="G45" s="102"/>
      <c r="H45" s="92"/>
      <c r="I45" s="92"/>
      <c r="J45" s="92"/>
      <c r="K45" s="92"/>
    </row>
    <row r="46" spans="1:11" ht="23.25" x14ac:dyDescent="0.5">
      <c r="A46" s="302"/>
      <c r="B46" s="302"/>
      <c r="C46" s="302"/>
      <c r="D46" s="302"/>
      <c r="E46" s="302"/>
      <c r="F46" s="302"/>
      <c r="G46" s="102"/>
      <c r="H46" s="92"/>
      <c r="I46" s="92"/>
      <c r="J46" s="92"/>
      <c r="K46" s="92"/>
    </row>
    <row r="47" spans="1:11" ht="23.25" x14ac:dyDescent="0.5">
      <c r="A47" s="94" t="s">
        <v>2</v>
      </c>
      <c r="B47" s="94" t="s">
        <v>3</v>
      </c>
      <c r="C47" s="94" t="s">
        <v>4</v>
      </c>
      <c r="D47" s="94" t="s">
        <v>5</v>
      </c>
      <c r="E47" s="94" t="s">
        <v>6</v>
      </c>
      <c r="F47" s="94" t="s">
        <v>7</v>
      </c>
      <c r="G47" s="102"/>
      <c r="H47" s="92"/>
      <c r="I47" s="92"/>
      <c r="J47" s="92"/>
      <c r="K47" s="92"/>
    </row>
    <row r="48" spans="1:11" ht="23.25" x14ac:dyDescent="0.5">
      <c r="A48" s="97"/>
      <c r="B48" s="97" t="s">
        <v>8</v>
      </c>
      <c r="C48" s="97"/>
      <c r="D48" s="97"/>
      <c r="E48" s="97" t="s">
        <v>9</v>
      </c>
      <c r="F48" s="97" t="s">
        <v>56</v>
      </c>
      <c r="G48" s="102"/>
      <c r="H48" s="108"/>
      <c r="I48" s="108"/>
      <c r="J48" s="108"/>
      <c r="K48" s="108"/>
    </row>
    <row r="49" spans="1:11" ht="23.25" x14ac:dyDescent="0.5">
      <c r="A49" s="100"/>
      <c r="B49" s="100"/>
      <c r="C49" s="100"/>
      <c r="D49" s="100"/>
      <c r="E49" s="101"/>
      <c r="F49" s="100"/>
      <c r="G49" s="102"/>
      <c r="H49" s="93"/>
      <c r="I49" s="93"/>
      <c r="J49" s="93"/>
      <c r="K49" s="93"/>
    </row>
    <row r="50" spans="1:11" ht="23.25" x14ac:dyDescent="0.5">
      <c r="A50" s="104" t="s">
        <v>57</v>
      </c>
      <c r="B50" s="104">
        <v>3000000</v>
      </c>
      <c r="C50" s="104">
        <v>17750</v>
      </c>
      <c r="D50" s="104">
        <v>37250</v>
      </c>
      <c r="E50" s="105"/>
      <c r="F50" s="104">
        <v>2962750</v>
      </c>
      <c r="G50" s="102"/>
      <c r="H50" s="93"/>
      <c r="I50" s="93"/>
      <c r="J50" s="93"/>
      <c r="K50" s="93"/>
    </row>
    <row r="51" spans="1:11" ht="23.25" x14ac:dyDescent="0.5">
      <c r="A51" s="104" t="s">
        <v>58</v>
      </c>
      <c r="B51" s="104">
        <v>500000</v>
      </c>
      <c r="C51" s="104">
        <v>4250</v>
      </c>
      <c r="D51" s="104">
        <v>7625</v>
      </c>
      <c r="E51" s="105"/>
      <c r="F51" s="104">
        <v>492375</v>
      </c>
      <c r="G51" s="102"/>
      <c r="H51" s="93"/>
      <c r="I51" s="93"/>
      <c r="J51" s="93"/>
      <c r="K51" s="93"/>
    </row>
    <row r="52" spans="1:11" ht="23.25" x14ac:dyDescent="0.5">
      <c r="A52" s="104" t="s">
        <v>59</v>
      </c>
      <c r="B52" s="104"/>
      <c r="C52" s="104"/>
      <c r="D52" s="104"/>
      <c r="E52" s="105"/>
      <c r="F52" s="104"/>
      <c r="G52" s="102"/>
      <c r="H52" s="93"/>
      <c r="I52" s="93"/>
      <c r="J52" s="93"/>
      <c r="K52" s="93"/>
    </row>
    <row r="53" spans="1:11" ht="23.25" x14ac:dyDescent="0.5">
      <c r="A53" s="104" t="s">
        <v>60</v>
      </c>
      <c r="B53" s="110"/>
      <c r="C53" s="110"/>
      <c r="D53" s="110"/>
      <c r="E53" s="116"/>
      <c r="F53" s="110"/>
      <c r="G53" s="102"/>
      <c r="H53" s="92"/>
      <c r="I53" s="92"/>
      <c r="J53" s="92"/>
      <c r="K53" s="92"/>
    </row>
    <row r="54" spans="1:11" ht="23.25" x14ac:dyDescent="0.5">
      <c r="A54" s="104" t="s">
        <v>61</v>
      </c>
      <c r="B54" s="104">
        <v>113000000</v>
      </c>
      <c r="C54" s="104">
        <v>22371168.800000001</v>
      </c>
      <c r="D54" s="104">
        <v>46638110</v>
      </c>
      <c r="E54" s="105" t="s">
        <v>9</v>
      </c>
      <c r="F54" s="104">
        <v>66361890</v>
      </c>
      <c r="G54" s="102"/>
      <c r="H54" s="92"/>
      <c r="I54" s="92"/>
      <c r="J54" s="92"/>
      <c r="K54" s="92"/>
    </row>
    <row r="55" spans="1:11" ht="23.25" x14ac:dyDescent="0.5">
      <c r="A55" s="104" t="s">
        <v>62</v>
      </c>
      <c r="B55" s="104"/>
      <c r="C55" s="104"/>
      <c r="D55" s="104"/>
      <c r="E55" s="105"/>
      <c r="F55" s="104"/>
      <c r="G55" s="102"/>
      <c r="H55" s="92"/>
      <c r="I55" s="92"/>
      <c r="J55" s="92"/>
      <c r="K55" s="92"/>
    </row>
    <row r="56" spans="1:11" ht="23.25" x14ac:dyDescent="0.5">
      <c r="A56" s="104" t="s">
        <v>63</v>
      </c>
      <c r="B56" s="104">
        <v>15000000</v>
      </c>
      <c r="C56" s="104">
        <v>1886120</v>
      </c>
      <c r="D56" s="104">
        <v>4487445</v>
      </c>
      <c r="E56" s="105" t="s">
        <v>9</v>
      </c>
      <c r="F56" s="104">
        <v>10512555</v>
      </c>
      <c r="G56" s="102"/>
      <c r="H56" s="92"/>
      <c r="I56" s="92"/>
      <c r="J56" s="92"/>
      <c r="K56" s="92"/>
    </row>
    <row r="57" spans="1:11" ht="23.25" x14ac:dyDescent="0.5">
      <c r="A57" s="104" t="s">
        <v>64</v>
      </c>
      <c r="B57" s="104">
        <v>5000000</v>
      </c>
      <c r="C57" s="104">
        <v>0</v>
      </c>
      <c r="D57" s="104">
        <v>93489.5</v>
      </c>
      <c r="E57" s="105" t="s">
        <v>9</v>
      </c>
      <c r="F57" s="104">
        <v>4906510.5</v>
      </c>
      <c r="G57" s="102"/>
      <c r="H57" s="108"/>
      <c r="I57" s="108"/>
      <c r="J57" s="108"/>
      <c r="K57" s="108"/>
    </row>
    <row r="58" spans="1:11" ht="23.25" x14ac:dyDescent="0.5">
      <c r="A58" s="104" t="s">
        <v>65</v>
      </c>
      <c r="B58" s="132"/>
      <c r="C58" s="104">
        <v>0</v>
      </c>
      <c r="D58" s="104">
        <v>0</v>
      </c>
      <c r="E58" s="105" t="s">
        <v>9</v>
      </c>
      <c r="F58" s="104">
        <v>0</v>
      </c>
      <c r="G58" s="102"/>
      <c r="H58" s="93"/>
      <c r="I58" s="93"/>
      <c r="J58" s="93"/>
      <c r="K58" s="93"/>
    </row>
    <row r="59" spans="1:11" ht="23.25" x14ac:dyDescent="0.5">
      <c r="A59" s="104" t="s">
        <v>66</v>
      </c>
      <c r="B59" s="104">
        <v>200000</v>
      </c>
      <c r="C59" s="104">
        <v>28605</v>
      </c>
      <c r="D59" s="104">
        <v>54835</v>
      </c>
      <c r="E59" s="105" t="s">
        <v>9</v>
      </c>
      <c r="F59" s="104">
        <v>145165</v>
      </c>
      <c r="G59" s="102"/>
      <c r="H59" s="92"/>
      <c r="I59" s="92"/>
      <c r="J59" s="92"/>
      <c r="K59" s="92"/>
    </row>
    <row r="60" spans="1:11" ht="23.25" x14ac:dyDescent="0.5">
      <c r="A60" s="104" t="s">
        <v>67</v>
      </c>
      <c r="B60" s="132"/>
      <c r="C60" s="104">
        <v>0</v>
      </c>
      <c r="D60" s="104">
        <v>0</v>
      </c>
      <c r="E60" s="105" t="s">
        <v>9</v>
      </c>
      <c r="F60" s="104">
        <v>0</v>
      </c>
      <c r="G60" s="102"/>
      <c r="H60" s="92"/>
      <c r="I60" s="92"/>
      <c r="J60" s="92"/>
      <c r="K60" s="92"/>
    </row>
    <row r="61" spans="1:11" ht="23.25" x14ac:dyDescent="0.5">
      <c r="A61" s="104" t="s">
        <v>68</v>
      </c>
      <c r="B61" s="104">
        <v>800000</v>
      </c>
      <c r="C61" s="104">
        <v>152000</v>
      </c>
      <c r="D61" s="104">
        <v>304000</v>
      </c>
      <c r="E61" s="105" t="s">
        <v>9</v>
      </c>
      <c r="F61" s="104">
        <v>496000</v>
      </c>
      <c r="G61" s="102"/>
      <c r="H61" s="92"/>
      <c r="I61" s="92"/>
      <c r="J61" s="92"/>
      <c r="K61" s="92"/>
    </row>
    <row r="62" spans="1:11" ht="23.25" x14ac:dyDescent="0.5">
      <c r="A62" s="104" t="s">
        <v>69</v>
      </c>
      <c r="B62" s="104">
        <v>300000</v>
      </c>
      <c r="C62" s="104">
        <v>82500</v>
      </c>
      <c r="D62" s="104">
        <v>133500</v>
      </c>
      <c r="E62" s="105" t="s">
        <v>9</v>
      </c>
      <c r="F62" s="104">
        <v>166500</v>
      </c>
      <c r="G62" s="102"/>
      <c r="H62" s="92"/>
      <c r="I62" s="92"/>
      <c r="J62" s="92"/>
      <c r="K62" s="92"/>
    </row>
    <row r="63" spans="1:11" ht="23.25" x14ac:dyDescent="0.5">
      <c r="A63" s="104" t="s">
        <v>70</v>
      </c>
      <c r="B63" s="104">
        <v>500000</v>
      </c>
      <c r="C63" s="104">
        <v>66720</v>
      </c>
      <c r="D63" s="104">
        <v>183540</v>
      </c>
      <c r="E63" s="105" t="s">
        <v>9</v>
      </c>
      <c r="F63" s="104">
        <v>316460</v>
      </c>
      <c r="G63" s="102"/>
      <c r="H63" s="92"/>
      <c r="I63" s="92"/>
      <c r="J63" s="92"/>
      <c r="K63" s="92"/>
    </row>
    <row r="64" spans="1:11" ht="23.25" x14ac:dyDescent="0.5">
      <c r="A64" s="104" t="s">
        <v>71</v>
      </c>
      <c r="B64" s="104"/>
      <c r="C64" s="104"/>
      <c r="D64" s="104"/>
      <c r="E64" s="105"/>
      <c r="F64" s="104"/>
      <c r="G64" s="102"/>
      <c r="H64" s="92"/>
      <c r="I64" s="92"/>
      <c r="J64" s="92"/>
      <c r="K64" s="92"/>
    </row>
    <row r="65" spans="1:11" ht="23.25" x14ac:dyDescent="0.5">
      <c r="A65" s="104" t="s">
        <v>72</v>
      </c>
      <c r="B65" s="104">
        <v>7200000</v>
      </c>
      <c r="C65" s="104">
        <v>1109844</v>
      </c>
      <c r="D65" s="104">
        <v>2498461</v>
      </c>
      <c r="E65" s="105" t="s">
        <v>9</v>
      </c>
      <c r="F65" s="104">
        <v>4701539</v>
      </c>
      <c r="G65" s="102"/>
      <c r="H65" s="92"/>
      <c r="I65" s="92"/>
      <c r="J65" s="92"/>
      <c r="K65" s="92"/>
    </row>
    <row r="66" spans="1:11" ht="23.25" x14ac:dyDescent="0.5">
      <c r="A66" s="104" t="s">
        <v>73</v>
      </c>
      <c r="B66" s="104"/>
      <c r="C66" s="104"/>
      <c r="D66" s="104"/>
      <c r="E66" s="105"/>
      <c r="F66" s="104"/>
      <c r="G66" s="102"/>
      <c r="H66" s="92"/>
      <c r="I66" s="92"/>
      <c r="J66" s="92"/>
      <c r="K66" s="92"/>
    </row>
    <row r="67" spans="1:11" ht="23.25" x14ac:dyDescent="0.5">
      <c r="A67" s="104" t="s">
        <v>74</v>
      </c>
      <c r="B67" s="104">
        <v>200000000</v>
      </c>
      <c r="C67" s="104">
        <v>15318346.699999999</v>
      </c>
      <c r="D67" s="104">
        <v>44612280.450000003</v>
      </c>
      <c r="E67" s="105" t="s">
        <v>9</v>
      </c>
      <c r="F67" s="104">
        <v>155387719.55000001</v>
      </c>
      <c r="G67" s="102"/>
      <c r="H67" s="92"/>
      <c r="I67" s="92"/>
      <c r="J67" s="92"/>
      <c r="K67" s="92"/>
    </row>
    <row r="68" spans="1:11" ht="23.25" x14ac:dyDescent="0.5">
      <c r="A68" s="104" t="s">
        <v>75</v>
      </c>
      <c r="B68" s="104"/>
      <c r="C68" s="104"/>
      <c r="D68" s="104"/>
      <c r="E68" s="105"/>
      <c r="F68" s="104"/>
      <c r="G68" s="102"/>
      <c r="H68" s="108"/>
      <c r="I68" s="108"/>
      <c r="J68" s="108"/>
      <c r="K68" s="108"/>
    </row>
    <row r="69" spans="1:11" ht="23.25" x14ac:dyDescent="0.5">
      <c r="A69" s="104" t="s">
        <v>76</v>
      </c>
      <c r="B69" s="104"/>
      <c r="C69" s="104">
        <v>0</v>
      </c>
      <c r="D69" s="104">
        <v>0</v>
      </c>
      <c r="E69" s="105" t="s">
        <v>9</v>
      </c>
      <c r="F69" s="104">
        <v>0</v>
      </c>
      <c r="G69" s="102"/>
      <c r="H69" s="93"/>
      <c r="I69" s="93"/>
      <c r="J69" s="93"/>
      <c r="K69" s="93"/>
    </row>
    <row r="70" spans="1:11" ht="23.25" x14ac:dyDescent="0.5">
      <c r="A70" s="104" t="s">
        <v>77</v>
      </c>
      <c r="B70" s="104">
        <v>10000000</v>
      </c>
      <c r="C70" s="104">
        <v>732935</v>
      </c>
      <c r="D70" s="104">
        <v>2323776.5</v>
      </c>
      <c r="E70" s="105" t="s">
        <v>9</v>
      </c>
      <c r="F70" s="104">
        <v>7676223.5</v>
      </c>
      <c r="G70" s="102"/>
      <c r="H70" s="92"/>
      <c r="I70" s="92"/>
      <c r="J70" s="92"/>
      <c r="K70" s="92"/>
    </row>
    <row r="71" spans="1:11" ht="23.25" x14ac:dyDescent="0.5">
      <c r="A71" s="104" t="s">
        <v>78</v>
      </c>
      <c r="B71" s="104">
        <v>700000</v>
      </c>
      <c r="C71" s="104">
        <v>31750</v>
      </c>
      <c r="D71" s="104">
        <v>102905</v>
      </c>
      <c r="E71" s="105" t="s">
        <v>9</v>
      </c>
      <c r="F71" s="104">
        <v>597095</v>
      </c>
      <c r="G71" s="102"/>
      <c r="H71" s="92"/>
      <c r="I71" s="92"/>
      <c r="J71" s="92"/>
      <c r="K71" s="92"/>
    </row>
    <row r="72" spans="1:11" ht="23.25" x14ac:dyDescent="0.5">
      <c r="A72" s="104" t="s">
        <v>79</v>
      </c>
      <c r="B72" s="104">
        <v>1170000</v>
      </c>
      <c r="C72" s="104">
        <v>79780</v>
      </c>
      <c r="D72" s="104">
        <v>218240</v>
      </c>
      <c r="E72" s="105" t="s">
        <v>9</v>
      </c>
      <c r="F72" s="104">
        <v>951760</v>
      </c>
      <c r="G72" s="102"/>
      <c r="H72" s="92"/>
      <c r="I72" s="92"/>
      <c r="J72" s="92"/>
      <c r="K72" s="92"/>
    </row>
    <row r="73" spans="1:11" ht="23.25" x14ac:dyDescent="0.5">
      <c r="A73" s="104" t="s">
        <v>80</v>
      </c>
      <c r="B73" s="104">
        <v>10000000</v>
      </c>
      <c r="C73" s="104">
        <v>275202</v>
      </c>
      <c r="D73" s="104">
        <v>792241</v>
      </c>
      <c r="E73" s="105" t="s">
        <v>9</v>
      </c>
      <c r="F73" s="104">
        <v>9207759</v>
      </c>
      <c r="G73" s="102"/>
      <c r="H73" s="108"/>
      <c r="I73" s="108"/>
      <c r="J73" s="108"/>
      <c r="K73" s="108"/>
    </row>
    <row r="74" spans="1:11" ht="23.25" x14ac:dyDescent="0.5">
      <c r="A74" s="104" t="s">
        <v>81</v>
      </c>
      <c r="B74" s="104">
        <v>4500000</v>
      </c>
      <c r="C74" s="104">
        <v>354350</v>
      </c>
      <c r="D74" s="104">
        <v>998000</v>
      </c>
      <c r="E74" s="105" t="s">
        <v>9</v>
      </c>
      <c r="F74" s="104">
        <v>3502000</v>
      </c>
      <c r="G74" s="102"/>
      <c r="H74" s="93"/>
      <c r="I74" s="93"/>
      <c r="J74" s="93"/>
      <c r="K74" s="93"/>
    </row>
    <row r="75" spans="1:11" ht="23.25" x14ac:dyDescent="0.5">
      <c r="A75" s="104" t="s">
        <v>82</v>
      </c>
      <c r="B75" s="104">
        <v>200000</v>
      </c>
      <c r="C75" s="104">
        <v>9800</v>
      </c>
      <c r="D75" s="104">
        <v>24920</v>
      </c>
      <c r="E75" s="105" t="s">
        <v>9</v>
      </c>
      <c r="F75" s="104">
        <v>175080</v>
      </c>
      <c r="G75" s="102"/>
      <c r="H75" s="92"/>
      <c r="I75" s="92"/>
      <c r="J75" s="92"/>
      <c r="K75" s="92"/>
    </row>
    <row r="76" spans="1:11" ht="23.25" x14ac:dyDescent="0.5">
      <c r="A76" s="104" t="s">
        <v>83</v>
      </c>
      <c r="B76" s="104">
        <v>7000000</v>
      </c>
      <c r="C76" s="104">
        <v>301500</v>
      </c>
      <c r="D76" s="104">
        <v>644400</v>
      </c>
      <c r="E76" s="105" t="s">
        <v>9</v>
      </c>
      <c r="F76" s="104">
        <v>6355600</v>
      </c>
      <c r="G76" s="102"/>
      <c r="H76" s="92"/>
      <c r="I76" s="92"/>
      <c r="J76" s="92"/>
      <c r="K76" s="92"/>
    </row>
    <row r="77" spans="1:11" ht="23.25" x14ac:dyDescent="0.5">
      <c r="A77" s="104" t="s">
        <v>84</v>
      </c>
      <c r="B77" s="104">
        <v>14000000</v>
      </c>
      <c r="C77" s="104">
        <v>578005</v>
      </c>
      <c r="D77" s="104">
        <v>2061350</v>
      </c>
      <c r="E77" s="105" t="s">
        <v>9</v>
      </c>
      <c r="F77" s="104">
        <v>11938650</v>
      </c>
      <c r="G77" s="102"/>
      <c r="H77" s="92"/>
      <c r="I77" s="92"/>
      <c r="J77" s="92"/>
      <c r="K77" s="92"/>
    </row>
    <row r="78" spans="1:11" ht="23.25" x14ac:dyDescent="0.5">
      <c r="A78" s="104" t="s">
        <v>85</v>
      </c>
      <c r="B78" s="104">
        <v>80000</v>
      </c>
      <c r="C78" s="104">
        <v>0</v>
      </c>
      <c r="D78" s="104">
        <v>0</v>
      </c>
      <c r="E78" s="105" t="s">
        <v>9</v>
      </c>
      <c r="F78" s="104">
        <v>80000</v>
      </c>
      <c r="G78" s="102"/>
      <c r="H78" s="108"/>
      <c r="I78" s="108"/>
      <c r="J78" s="108"/>
      <c r="K78" s="108"/>
    </row>
    <row r="79" spans="1:11" ht="23.25" x14ac:dyDescent="0.5">
      <c r="A79" s="104" t="s">
        <v>86</v>
      </c>
      <c r="B79" s="104">
        <v>8380000</v>
      </c>
      <c r="C79" s="104">
        <v>3411600</v>
      </c>
      <c r="D79" s="104">
        <v>10294800</v>
      </c>
      <c r="E79" s="105" t="s">
        <v>6</v>
      </c>
      <c r="F79" s="104">
        <v>1914800</v>
      </c>
      <c r="G79" s="102"/>
      <c r="H79" s="93"/>
      <c r="I79" s="93"/>
      <c r="J79" s="93"/>
      <c r="K79" s="93"/>
    </row>
    <row r="80" spans="1:11" ht="23.25" x14ac:dyDescent="0.5">
      <c r="A80" s="104" t="s">
        <v>87</v>
      </c>
      <c r="B80" s="104"/>
      <c r="C80" s="104">
        <v>0</v>
      </c>
      <c r="D80" s="104">
        <v>0</v>
      </c>
      <c r="E80" s="105" t="s">
        <v>9</v>
      </c>
      <c r="F80" s="104">
        <v>0</v>
      </c>
      <c r="G80" s="102"/>
      <c r="H80" s="92"/>
      <c r="I80" s="92"/>
      <c r="J80" s="92"/>
      <c r="K80" s="92"/>
    </row>
    <row r="81" spans="1:7" ht="23.25" x14ac:dyDescent="0.5">
      <c r="A81" s="104" t="s">
        <v>88</v>
      </c>
      <c r="B81" s="104">
        <v>30000</v>
      </c>
      <c r="C81" s="104">
        <v>4700</v>
      </c>
      <c r="D81" s="104">
        <v>16525</v>
      </c>
      <c r="E81" s="105" t="s">
        <v>9</v>
      </c>
      <c r="F81" s="104">
        <v>13475</v>
      </c>
      <c r="G81" s="102"/>
    </row>
    <row r="82" spans="1:7" ht="23.25" x14ac:dyDescent="0.5">
      <c r="A82" s="104" t="s">
        <v>89</v>
      </c>
      <c r="B82" s="104"/>
      <c r="C82" s="104">
        <v>0</v>
      </c>
      <c r="D82" s="104">
        <v>0</v>
      </c>
      <c r="E82" s="105" t="s">
        <v>9</v>
      </c>
      <c r="F82" s="104">
        <v>0</v>
      </c>
      <c r="G82" s="102"/>
    </row>
    <row r="83" spans="1:7" ht="23.25" x14ac:dyDescent="0.5">
      <c r="A83" s="104" t="s">
        <v>90</v>
      </c>
      <c r="B83" s="104">
        <v>42000000</v>
      </c>
      <c r="C83" s="104">
        <v>0</v>
      </c>
      <c r="D83" s="104">
        <v>0</v>
      </c>
      <c r="E83" s="105" t="s">
        <v>9</v>
      </c>
      <c r="F83" s="104">
        <v>42000000</v>
      </c>
      <c r="G83" s="102"/>
    </row>
    <row r="84" spans="1:7" ht="23.25" x14ac:dyDescent="0.5">
      <c r="A84" s="104" t="s">
        <v>91</v>
      </c>
      <c r="B84" s="104">
        <v>40000</v>
      </c>
      <c r="C84" s="104">
        <v>6575</v>
      </c>
      <c r="D84" s="104">
        <v>15135</v>
      </c>
      <c r="E84" s="105" t="s">
        <v>9</v>
      </c>
      <c r="F84" s="104">
        <v>24865</v>
      </c>
      <c r="G84" s="102"/>
    </row>
    <row r="85" spans="1:7" ht="23.25" x14ac:dyDescent="0.5">
      <c r="A85" s="101" t="s">
        <v>92</v>
      </c>
      <c r="B85" s="100"/>
      <c r="C85" s="100"/>
      <c r="D85" s="100"/>
      <c r="E85" s="101"/>
      <c r="F85" s="100"/>
      <c r="G85" s="102"/>
    </row>
    <row r="86" spans="1:7" ht="23.25" x14ac:dyDescent="0.5">
      <c r="A86" s="122" t="s">
        <v>93</v>
      </c>
      <c r="B86" s="109">
        <v>2501500000</v>
      </c>
      <c r="C86" s="109">
        <v>105976960.06999999</v>
      </c>
      <c r="D86" s="109">
        <v>302528829.85000002</v>
      </c>
      <c r="E86" s="122" t="s">
        <v>9</v>
      </c>
      <c r="F86" s="109">
        <v>2198971170.1500001</v>
      </c>
      <c r="G86" s="102"/>
    </row>
    <row r="87" spans="1:7" ht="23.25" x14ac:dyDescent="0.5">
      <c r="A87" s="124"/>
      <c r="B87" s="119"/>
      <c r="C87" s="119"/>
      <c r="D87" s="119"/>
      <c r="E87" s="124"/>
      <c r="F87" s="119"/>
      <c r="G87" s="102"/>
    </row>
    <row r="88" spans="1:7" ht="23.25" x14ac:dyDescent="0.5">
      <c r="A88" s="124"/>
      <c r="B88" s="119"/>
      <c r="C88" s="119"/>
      <c r="D88" s="119"/>
      <c r="E88" s="124"/>
      <c r="F88" s="119"/>
      <c r="G88" s="102"/>
    </row>
    <row r="89" spans="1:7" ht="23.25" x14ac:dyDescent="0.5">
      <c r="A89" s="124"/>
      <c r="B89" s="119"/>
      <c r="C89" s="119"/>
      <c r="D89" s="119"/>
      <c r="E89" s="124"/>
      <c r="F89" s="119"/>
      <c r="G89" s="102"/>
    </row>
    <row r="90" spans="1:7" ht="23.25" x14ac:dyDescent="0.5">
      <c r="A90" s="124"/>
      <c r="B90" s="119"/>
      <c r="C90" s="119"/>
      <c r="D90" s="119"/>
      <c r="E90" s="124"/>
      <c r="F90" s="119"/>
      <c r="G90" s="102"/>
    </row>
    <row r="91" spans="1:7" ht="23.25" x14ac:dyDescent="0.5">
      <c r="A91" s="124"/>
      <c r="B91" s="119"/>
      <c r="C91" s="119"/>
      <c r="D91" s="119"/>
      <c r="E91" s="124"/>
      <c r="F91" s="119"/>
      <c r="G91" s="102"/>
    </row>
    <row r="92" spans="1:7" ht="23.25" x14ac:dyDescent="0.5">
      <c r="A92" s="124"/>
      <c r="B92" s="119"/>
      <c r="C92" s="119"/>
      <c r="D92" s="119"/>
      <c r="E92" s="124"/>
      <c r="F92" s="119"/>
      <c r="G92" s="102"/>
    </row>
    <row r="93" spans="1:7" ht="23.25" x14ac:dyDescent="0.5">
      <c r="A93" s="124"/>
      <c r="B93" s="119"/>
      <c r="C93" s="119"/>
      <c r="D93" s="119"/>
      <c r="E93" s="124"/>
      <c r="F93" s="119"/>
      <c r="G93" s="102"/>
    </row>
    <row r="94" spans="1:7" ht="23.25" x14ac:dyDescent="0.45">
      <c r="A94" s="302" t="s">
        <v>94</v>
      </c>
      <c r="B94" s="302"/>
      <c r="C94" s="302"/>
      <c r="D94" s="302"/>
      <c r="E94" s="302"/>
      <c r="F94" s="302"/>
      <c r="G94" s="102"/>
    </row>
    <row r="95" spans="1:7" ht="23.25" x14ac:dyDescent="0.45">
      <c r="A95" s="302"/>
      <c r="B95" s="302"/>
      <c r="C95" s="302"/>
      <c r="D95" s="302"/>
      <c r="E95" s="302"/>
      <c r="F95" s="302"/>
      <c r="G95" s="102"/>
    </row>
    <row r="96" spans="1:7" ht="23.25" x14ac:dyDescent="0.5">
      <c r="A96" s="94" t="s">
        <v>2</v>
      </c>
      <c r="B96" s="94" t="s">
        <v>3</v>
      </c>
      <c r="C96" s="94" t="s">
        <v>4</v>
      </c>
      <c r="D96" s="94" t="s">
        <v>5</v>
      </c>
      <c r="E96" s="94" t="s">
        <v>6</v>
      </c>
      <c r="F96" s="94" t="s">
        <v>7</v>
      </c>
      <c r="G96" s="102"/>
    </row>
    <row r="97" spans="1:11" ht="23.25" x14ac:dyDescent="0.5">
      <c r="A97" s="97"/>
      <c r="B97" s="97" t="s">
        <v>8</v>
      </c>
      <c r="C97" s="97"/>
      <c r="D97" s="97"/>
      <c r="E97" s="97" t="s">
        <v>9</v>
      </c>
      <c r="F97" s="97" t="s">
        <v>56</v>
      </c>
      <c r="G97" s="102"/>
      <c r="H97" s="92"/>
      <c r="I97" s="92"/>
      <c r="J97" s="92"/>
      <c r="K97" s="92"/>
    </row>
    <row r="98" spans="1:11" ht="23.25" x14ac:dyDescent="0.5">
      <c r="A98" s="125" t="s">
        <v>95</v>
      </c>
      <c r="B98" s="100"/>
      <c r="C98" s="100"/>
      <c r="D98" s="100"/>
      <c r="E98" s="101"/>
      <c r="F98" s="100"/>
      <c r="G98" s="102"/>
      <c r="H98" s="92"/>
      <c r="I98" s="92"/>
      <c r="J98" s="92"/>
      <c r="K98" s="92"/>
    </row>
    <row r="99" spans="1:11" ht="23.25" x14ac:dyDescent="0.5">
      <c r="A99" s="126" t="s">
        <v>96</v>
      </c>
      <c r="B99" s="104">
        <v>424000000</v>
      </c>
      <c r="C99" s="104">
        <v>25358973.59</v>
      </c>
      <c r="D99" s="104">
        <v>75984319.510000005</v>
      </c>
      <c r="E99" s="105" t="s">
        <v>9</v>
      </c>
      <c r="F99" s="104">
        <v>348015680.49000001</v>
      </c>
      <c r="G99" s="102"/>
      <c r="H99" s="108"/>
      <c r="I99" s="108"/>
      <c r="J99" s="108"/>
      <c r="K99" s="108"/>
    </row>
    <row r="100" spans="1:11" ht="23.25" x14ac:dyDescent="0.5">
      <c r="A100" s="126" t="s">
        <v>97</v>
      </c>
      <c r="B100" s="104"/>
      <c r="C100" s="104">
        <v>-23958</v>
      </c>
      <c r="D100" s="104">
        <v>0</v>
      </c>
      <c r="E100" s="105" t="s">
        <v>9</v>
      </c>
      <c r="F100" s="104">
        <v>0</v>
      </c>
      <c r="G100" s="102"/>
      <c r="H100" s="108"/>
      <c r="I100" s="108"/>
      <c r="J100" s="108"/>
      <c r="K100" s="108"/>
    </row>
    <row r="101" spans="1:11" ht="23.25" x14ac:dyDescent="0.5">
      <c r="A101" s="126" t="s">
        <v>98</v>
      </c>
      <c r="B101" s="104">
        <v>18965000</v>
      </c>
      <c r="C101" s="104">
        <v>31940</v>
      </c>
      <c r="D101" s="104">
        <v>55160</v>
      </c>
      <c r="E101" s="105" t="s">
        <v>9</v>
      </c>
      <c r="F101" s="104">
        <v>18909840</v>
      </c>
      <c r="G101" s="102"/>
      <c r="H101" s="93"/>
      <c r="I101" s="93"/>
      <c r="J101" s="93"/>
      <c r="K101" s="93"/>
    </row>
    <row r="102" spans="1:11" ht="23.25" x14ac:dyDescent="0.5">
      <c r="A102" s="126" t="s">
        <v>99</v>
      </c>
      <c r="B102" s="104"/>
      <c r="C102" s="104">
        <v>0</v>
      </c>
      <c r="D102" s="104">
        <v>0</v>
      </c>
      <c r="E102" s="105" t="s">
        <v>9</v>
      </c>
      <c r="F102" s="104">
        <v>0</v>
      </c>
      <c r="G102" s="102"/>
      <c r="H102" s="108"/>
      <c r="I102" s="108"/>
      <c r="J102" s="108"/>
      <c r="K102" s="108"/>
    </row>
    <row r="103" spans="1:11" ht="23.25" x14ac:dyDescent="0.5">
      <c r="A103" s="126" t="s">
        <v>100</v>
      </c>
      <c r="B103" s="104"/>
      <c r="C103" s="104"/>
      <c r="D103" s="104"/>
      <c r="E103" s="105"/>
      <c r="F103" s="104"/>
      <c r="G103" s="102"/>
      <c r="H103" s="93"/>
      <c r="I103" s="93"/>
      <c r="J103" s="93"/>
      <c r="K103" s="93"/>
    </row>
    <row r="104" spans="1:11" ht="23.25" x14ac:dyDescent="0.5">
      <c r="A104" s="126" t="s">
        <v>101</v>
      </c>
      <c r="B104" s="104">
        <v>557000000</v>
      </c>
      <c r="C104" s="104">
        <v>71102770.449999988</v>
      </c>
      <c r="D104" s="104">
        <v>103215235.96999998</v>
      </c>
      <c r="E104" s="105" t="s">
        <v>9</v>
      </c>
      <c r="F104" s="104">
        <v>453784764.03000003</v>
      </c>
      <c r="G104" s="102"/>
      <c r="H104" s="92"/>
      <c r="I104" s="92"/>
      <c r="J104" s="92"/>
      <c r="K104" s="92"/>
    </row>
    <row r="105" spans="1:11" ht="23.25" x14ac:dyDescent="0.5">
      <c r="A105" s="126" t="s">
        <v>102</v>
      </c>
      <c r="B105" s="104">
        <v>35000</v>
      </c>
      <c r="C105" s="104">
        <v>0</v>
      </c>
      <c r="D105" s="104">
        <v>0</v>
      </c>
      <c r="E105" s="105" t="s">
        <v>9</v>
      </c>
      <c r="F105" s="104">
        <v>35000</v>
      </c>
      <c r="G105" s="102"/>
      <c r="H105" s="92"/>
      <c r="I105" s="92"/>
      <c r="J105" s="92"/>
      <c r="K105" s="92"/>
    </row>
    <row r="106" spans="1:11" ht="23.25" x14ac:dyDescent="0.5">
      <c r="A106" s="127" t="s">
        <v>103</v>
      </c>
      <c r="B106" s="111">
        <v>1000000000</v>
      </c>
      <c r="C106" s="111">
        <v>96469726.039999992</v>
      </c>
      <c r="D106" s="111">
        <v>179254715.47999999</v>
      </c>
      <c r="E106" s="99" t="s">
        <v>9</v>
      </c>
      <c r="F106" s="111">
        <v>820745284.51999998</v>
      </c>
      <c r="G106" s="102"/>
      <c r="H106" s="92"/>
      <c r="I106" s="92"/>
      <c r="J106" s="92"/>
      <c r="K106" s="92"/>
    </row>
    <row r="107" spans="1:11" ht="23.25" x14ac:dyDescent="0.5">
      <c r="A107" s="125" t="s">
        <v>104</v>
      </c>
      <c r="B107" s="128"/>
      <c r="C107" s="128"/>
      <c r="D107" s="128"/>
      <c r="E107" s="129"/>
      <c r="F107" s="128"/>
      <c r="G107" s="102"/>
      <c r="H107" s="92"/>
      <c r="I107" s="92"/>
      <c r="J107" s="92"/>
      <c r="K107" s="92"/>
    </row>
    <row r="108" spans="1:11" ht="23.25" x14ac:dyDescent="0.5">
      <c r="A108" s="126" t="s">
        <v>105</v>
      </c>
      <c r="B108" s="104"/>
      <c r="C108" s="104"/>
      <c r="D108" s="104"/>
      <c r="E108" s="105"/>
      <c r="F108" s="104"/>
      <c r="G108" s="102"/>
      <c r="H108" s="92"/>
      <c r="I108" s="92"/>
      <c r="J108" s="92"/>
      <c r="K108" s="92"/>
    </row>
    <row r="109" spans="1:11" ht="23.25" x14ac:dyDescent="0.5">
      <c r="A109" s="126" t="s">
        <v>106</v>
      </c>
      <c r="B109" s="104">
        <v>55000000</v>
      </c>
      <c r="C109" s="104">
        <v>0</v>
      </c>
      <c r="D109" s="104">
        <v>0</v>
      </c>
      <c r="E109" s="105" t="s">
        <v>9</v>
      </c>
      <c r="F109" s="104">
        <v>55000000</v>
      </c>
      <c r="G109" s="102"/>
      <c r="H109" s="92"/>
      <c r="I109" s="92"/>
      <c r="J109" s="92"/>
      <c r="K109" s="92"/>
    </row>
    <row r="110" spans="1:11" ht="23.25" x14ac:dyDescent="0.5">
      <c r="A110" s="126" t="s">
        <v>107</v>
      </c>
      <c r="B110" s="104">
        <v>5000000</v>
      </c>
      <c r="C110" s="104">
        <v>0</v>
      </c>
      <c r="D110" s="104">
        <v>0</v>
      </c>
      <c r="E110" s="105" t="s">
        <v>9</v>
      </c>
      <c r="F110" s="104">
        <v>5000000</v>
      </c>
      <c r="G110" s="102"/>
      <c r="H110" s="92"/>
      <c r="I110" s="92"/>
      <c r="J110" s="92"/>
      <c r="K110" s="92"/>
    </row>
    <row r="111" spans="1:11" ht="23.25" x14ac:dyDescent="0.5">
      <c r="A111" s="126" t="s">
        <v>108</v>
      </c>
      <c r="B111" s="104"/>
      <c r="C111" s="104">
        <v>0</v>
      </c>
      <c r="D111" s="104">
        <v>0</v>
      </c>
      <c r="E111" s="105" t="s">
        <v>9</v>
      </c>
      <c r="F111" s="104">
        <v>0</v>
      </c>
      <c r="G111" s="102"/>
      <c r="H111" s="92"/>
      <c r="I111" s="92"/>
      <c r="J111" s="92"/>
      <c r="K111" s="92"/>
    </row>
    <row r="112" spans="1:11" ht="23.25" x14ac:dyDescent="0.5">
      <c r="A112" s="125" t="s">
        <v>109</v>
      </c>
      <c r="B112" s="100"/>
      <c r="C112" s="100"/>
      <c r="D112" s="100"/>
      <c r="E112" s="101"/>
      <c r="F112" s="100"/>
      <c r="G112" s="102"/>
      <c r="H112" s="92"/>
      <c r="I112" s="131"/>
      <c r="J112" s="92"/>
      <c r="K112" s="92"/>
    </row>
    <row r="113" spans="1:7" ht="23.25" x14ac:dyDescent="0.5">
      <c r="A113" s="130" t="s">
        <v>110</v>
      </c>
      <c r="B113" s="109">
        <v>60000000</v>
      </c>
      <c r="C113" s="104">
        <v>0</v>
      </c>
      <c r="D113" s="109">
        <v>0</v>
      </c>
      <c r="E113" s="122" t="s">
        <v>9</v>
      </c>
      <c r="F113" s="109">
        <v>60000000</v>
      </c>
      <c r="G113" s="102"/>
    </row>
    <row r="114" spans="1:7" ht="23.25" x14ac:dyDescent="0.5">
      <c r="A114" s="125" t="s">
        <v>111</v>
      </c>
      <c r="B114" s="100"/>
      <c r="C114" s="100"/>
      <c r="D114" s="100"/>
      <c r="E114" s="101"/>
      <c r="F114" s="100"/>
      <c r="G114" s="102"/>
    </row>
    <row r="115" spans="1:7" ht="23.25" x14ac:dyDescent="0.5">
      <c r="A115" s="126" t="s">
        <v>112</v>
      </c>
      <c r="B115" s="104">
        <v>350000000</v>
      </c>
      <c r="C115" s="104">
        <v>47930636.830000006</v>
      </c>
      <c r="D115" s="104">
        <v>156602014.59</v>
      </c>
      <c r="E115" s="105" t="s">
        <v>9</v>
      </c>
      <c r="F115" s="104">
        <v>193397985.41</v>
      </c>
      <c r="G115" s="102"/>
    </row>
    <row r="116" spans="1:7" ht="23.25" x14ac:dyDescent="0.5">
      <c r="A116" s="126" t="s">
        <v>113</v>
      </c>
      <c r="B116" s="104">
        <v>50000000</v>
      </c>
      <c r="C116" s="104">
        <v>36900</v>
      </c>
      <c r="D116" s="104">
        <v>42900</v>
      </c>
      <c r="E116" s="105" t="s">
        <v>9</v>
      </c>
      <c r="F116" s="104">
        <v>49957100</v>
      </c>
      <c r="G116" s="102"/>
    </row>
    <row r="117" spans="1:7" ht="23.25" x14ac:dyDescent="0.5">
      <c r="A117" s="126" t="s">
        <v>114</v>
      </c>
      <c r="B117" s="104">
        <v>1520000000</v>
      </c>
      <c r="C117" s="104">
        <v>439562709.36000007</v>
      </c>
      <c r="D117" s="104">
        <v>465011222.87000012</v>
      </c>
      <c r="E117" s="105" t="s">
        <v>9</v>
      </c>
      <c r="F117" s="104">
        <v>1054988777.1299999</v>
      </c>
      <c r="G117" s="102"/>
    </row>
    <row r="118" spans="1:7" ht="23.25" x14ac:dyDescent="0.5">
      <c r="A118" s="127" t="s">
        <v>115</v>
      </c>
      <c r="B118" s="111">
        <v>1920000000</v>
      </c>
      <c r="C118" s="111">
        <v>487530246.19000006</v>
      </c>
      <c r="D118" s="111">
        <v>621656137.46000016</v>
      </c>
      <c r="E118" s="99" t="s">
        <v>9</v>
      </c>
      <c r="F118" s="111">
        <v>1298343862.54</v>
      </c>
      <c r="G118" s="102"/>
    </row>
    <row r="119" spans="1:7" ht="23.25" x14ac:dyDescent="0.5">
      <c r="A119" s="127" t="s">
        <v>116</v>
      </c>
      <c r="B119" s="111">
        <v>78500000000</v>
      </c>
      <c r="C119" s="111">
        <v>6419536040.9899979</v>
      </c>
      <c r="D119" s="111">
        <v>18293888709.5</v>
      </c>
      <c r="E119" s="99" t="s">
        <v>9</v>
      </c>
      <c r="F119" s="111">
        <v>60206111290.5</v>
      </c>
      <c r="G119" s="102"/>
    </row>
    <row r="120" spans="1:7" ht="23.25" x14ac:dyDescent="0.5">
      <c r="A120" s="125" t="s">
        <v>117</v>
      </c>
      <c r="B120" s="100"/>
      <c r="C120" s="100"/>
      <c r="D120" s="100"/>
      <c r="E120" s="101"/>
      <c r="F120" s="100"/>
      <c r="G120" s="102"/>
    </row>
    <row r="121" spans="1:7" ht="23.25" x14ac:dyDescent="0.5">
      <c r="A121" s="130" t="s">
        <v>118</v>
      </c>
      <c r="B121" s="109"/>
      <c r="C121" s="109">
        <v>0</v>
      </c>
      <c r="D121" s="109">
        <v>0</v>
      </c>
      <c r="E121" s="105" t="s">
        <v>9</v>
      </c>
      <c r="F121" s="104">
        <v>0</v>
      </c>
      <c r="G121" s="102"/>
    </row>
    <row r="122" spans="1:7" ht="23.25" x14ac:dyDescent="0.5">
      <c r="A122" s="127" t="s">
        <v>119</v>
      </c>
      <c r="B122" s="111">
        <v>0</v>
      </c>
      <c r="C122" s="111">
        <v>0</v>
      </c>
      <c r="D122" s="111">
        <v>0</v>
      </c>
      <c r="E122" s="99" t="s">
        <v>9</v>
      </c>
      <c r="F122" s="111">
        <v>0</v>
      </c>
      <c r="G122" s="102"/>
    </row>
    <row r="123" spans="1:7" ht="23.25" x14ac:dyDescent="0.5">
      <c r="A123" s="127" t="s">
        <v>120</v>
      </c>
      <c r="B123" s="111">
        <v>78500000000</v>
      </c>
      <c r="C123" s="111">
        <v>6419536040.9899979</v>
      </c>
      <c r="D123" s="111">
        <v>18293888709.5</v>
      </c>
      <c r="E123" s="99" t="s">
        <v>9</v>
      </c>
      <c r="F123" s="111">
        <v>60206111290.5</v>
      </c>
      <c r="G123" s="102"/>
    </row>
    <row r="126" spans="1:7" ht="23.25" x14ac:dyDescent="0.5">
      <c r="A126" s="46" t="s">
        <v>121</v>
      </c>
    </row>
  </sheetData>
  <mergeCells count="9">
    <mergeCell ref="A46:F46"/>
    <mergeCell ref="A95:F95"/>
    <mergeCell ref="A45:F45"/>
    <mergeCell ref="A94:F94"/>
    <mergeCell ref="A1:F1"/>
    <mergeCell ref="A2:F2"/>
    <mergeCell ref="A3:F3"/>
    <mergeCell ref="H2:K2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opLeftCell="A111" workbookViewId="0">
      <selection activeCell="A125" sqref="A125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9" max="9" width="13.5" bestFit="1" customWidth="1"/>
    <col min="10" max="11" width="11.625" bestFit="1" customWidth="1"/>
  </cols>
  <sheetData>
    <row r="1" spans="1:11" ht="23.25" x14ac:dyDescent="0.5">
      <c r="A1" s="302" t="s">
        <v>0</v>
      </c>
      <c r="B1" s="302"/>
      <c r="C1" s="302"/>
      <c r="D1" s="302"/>
      <c r="E1" s="302"/>
      <c r="F1" s="302"/>
      <c r="G1" s="134"/>
      <c r="H1" s="134"/>
      <c r="I1" s="134"/>
      <c r="J1" s="134"/>
      <c r="K1" s="134"/>
    </row>
    <row r="2" spans="1:11" ht="23.25" x14ac:dyDescent="0.5">
      <c r="A2" s="303">
        <v>43101</v>
      </c>
      <c r="B2" s="302"/>
      <c r="C2" s="302"/>
      <c r="D2" s="302"/>
      <c r="E2" s="302"/>
      <c r="F2" s="302"/>
      <c r="G2" s="134"/>
      <c r="H2" s="302" t="s">
        <v>1</v>
      </c>
      <c r="I2" s="302"/>
      <c r="J2" s="302"/>
      <c r="K2" s="302"/>
    </row>
    <row r="3" spans="1:11" ht="23.25" x14ac:dyDescent="0.5">
      <c r="A3" s="302"/>
      <c r="B3" s="302"/>
      <c r="C3" s="302"/>
      <c r="D3" s="302"/>
      <c r="E3" s="302"/>
      <c r="F3" s="302"/>
      <c r="G3" s="134"/>
      <c r="H3" s="303">
        <v>43101</v>
      </c>
      <c r="I3" s="302"/>
      <c r="J3" s="302"/>
      <c r="K3" s="302"/>
    </row>
    <row r="4" spans="1:11" ht="23.25" x14ac:dyDescent="0.5">
      <c r="A4" s="136" t="s">
        <v>2</v>
      </c>
      <c r="B4" s="136" t="s">
        <v>3</v>
      </c>
      <c r="C4" s="136" t="s">
        <v>4</v>
      </c>
      <c r="D4" s="136" t="s">
        <v>5</v>
      </c>
      <c r="E4" s="136" t="s">
        <v>6</v>
      </c>
      <c r="F4" s="136" t="s">
        <v>7</v>
      </c>
      <c r="G4" s="134"/>
      <c r="H4" s="137"/>
      <c r="I4" s="137"/>
      <c r="J4" s="138"/>
      <c r="K4" s="138"/>
    </row>
    <row r="5" spans="1:11" ht="23.25" x14ac:dyDescent="0.5">
      <c r="A5" s="139"/>
      <c r="B5" s="139" t="s">
        <v>8</v>
      </c>
      <c r="C5" s="139"/>
      <c r="D5" s="139"/>
      <c r="E5" s="139" t="s">
        <v>9</v>
      </c>
      <c r="F5" s="139" t="s">
        <v>10</v>
      </c>
      <c r="G5" s="134"/>
      <c r="H5" s="140" t="s">
        <v>11</v>
      </c>
      <c r="I5" s="140" t="s">
        <v>12</v>
      </c>
      <c r="J5" s="175" t="s">
        <v>4</v>
      </c>
      <c r="K5" s="140" t="s">
        <v>5</v>
      </c>
    </row>
    <row r="6" spans="1:11" ht="23.25" x14ac:dyDescent="0.5">
      <c r="A6" s="142" t="s">
        <v>13</v>
      </c>
      <c r="B6" s="142"/>
      <c r="C6" s="142"/>
      <c r="D6" s="142"/>
      <c r="E6" s="143"/>
      <c r="F6" s="142"/>
      <c r="G6" s="144"/>
      <c r="H6" s="136">
        <v>1</v>
      </c>
      <c r="I6" s="142" t="s">
        <v>14</v>
      </c>
      <c r="J6" s="145">
        <v>400321350.42000008</v>
      </c>
      <c r="K6" s="145">
        <v>844049976.30999994</v>
      </c>
    </row>
    <row r="7" spans="1:11" ht="23.25" x14ac:dyDescent="0.5">
      <c r="A7" s="146" t="s">
        <v>15</v>
      </c>
      <c r="B7" s="146"/>
      <c r="C7" s="146"/>
      <c r="D7" s="146"/>
      <c r="E7" s="147"/>
      <c r="F7" s="146"/>
      <c r="G7" s="144"/>
      <c r="H7" s="148">
        <v>2</v>
      </c>
      <c r="I7" s="146" t="s">
        <v>16</v>
      </c>
      <c r="J7" s="149">
        <v>2789455.4</v>
      </c>
      <c r="K7" s="149">
        <v>21159477.899999999</v>
      </c>
    </row>
    <row r="8" spans="1:11" ht="23.25" x14ac:dyDescent="0.5">
      <c r="A8" s="146" t="s">
        <v>17</v>
      </c>
      <c r="B8" s="146"/>
      <c r="C8" s="146"/>
      <c r="D8" s="146"/>
      <c r="E8" s="147"/>
      <c r="F8" s="146"/>
      <c r="G8" s="144"/>
      <c r="H8" s="148">
        <v>3</v>
      </c>
      <c r="I8" s="146" t="s">
        <v>18</v>
      </c>
      <c r="J8" s="149">
        <v>495275</v>
      </c>
      <c r="K8" s="149">
        <v>1293297</v>
      </c>
    </row>
    <row r="9" spans="1:11" ht="23.25" x14ac:dyDescent="0.5">
      <c r="A9" s="146" t="s">
        <v>19</v>
      </c>
      <c r="B9" s="146">
        <v>158000000</v>
      </c>
      <c r="C9" s="146">
        <v>31376191.719999999</v>
      </c>
      <c r="D9" s="146">
        <v>35875085.369999997</v>
      </c>
      <c r="E9" s="147" t="s">
        <v>9</v>
      </c>
      <c r="F9" s="146">
        <v>122124914.63</v>
      </c>
      <c r="G9" s="144"/>
      <c r="H9" s="148">
        <v>4</v>
      </c>
      <c r="I9" s="146" t="s">
        <v>20</v>
      </c>
      <c r="J9" s="149">
        <v>4564208.18</v>
      </c>
      <c r="K9" s="149">
        <v>6678760.6600000001</v>
      </c>
    </row>
    <row r="10" spans="1:11" ht="23.25" x14ac:dyDescent="0.5">
      <c r="A10" s="146" t="s">
        <v>21</v>
      </c>
      <c r="B10" s="146">
        <v>14500000000</v>
      </c>
      <c r="C10" s="146">
        <v>418104640.37</v>
      </c>
      <c r="D10" s="146">
        <v>1054292002.3899999</v>
      </c>
      <c r="E10" s="147" t="s">
        <v>9</v>
      </c>
      <c r="F10" s="146">
        <v>13445707997.610001</v>
      </c>
      <c r="G10" s="144"/>
      <c r="H10" s="148"/>
      <c r="I10" s="146"/>
      <c r="J10" s="149"/>
      <c r="K10" s="149"/>
    </row>
    <row r="11" spans="1:11" ht="23.25" x14ac:dyDescent="0.5">
      <c r="A11" s="146" t="s">
        <v>22</v>
      </c>
      <c r="B11" s="146">
        <v>1060000000</v>
      </c>
      <c r="C11" s="146">
        <v>45793082.550000004</v>
      </c>
      <c r="D11" s="146">
        <v>74205404.879999995</v>
      </c>
      <c r="E11" s="147" t="s">
        <v>9</v>
      </c>
      <c r="F11" s="146">
        <v>985794595.12</v>
      </c>
      <c r="G11" s="144"/>
      <c r="H11" s="148"/>
      <c r="I11" s="146"/>
      <c r="J11" s="149"/>
      <c r="K11" s="149"/>
    </row>
    <row r="12" spans="1:11" ht="23.25" x14ac:dyDescent="0.5">
      <c r="A12" s="146" t="s">
        <v>23</v>
      </c>
      <c r="B12" s="146">
        <v>500000</v>
      </c>
      <c r="C12" s="146">
        <v>57766</v>
      </c>
      <c r="D12" s="146">
        <v>264206</v>
      </c>
      <c r="E12" s="147" t="s">
        <v>9</v>
      </c>
      <c r="F12" s="146">
        <v>235794</v>
      </c>
      <c r="G12" s="144"/>
      <c r="H12" s="148"/>
      <c r="I12" s="146"/>
      <c r="J12" s="149"/>
      <c r="K12" s="149"/>
    </row>
    <row r="13" spans="1:11" ht="23.25" x14ac:dyDescent="0.5">
      <c r="A13" s="151" t="s">
        <v>24</v>
      </c>
      <c r="B13" s="151">
        <v>300000000</v>
      </c>
      <c r="C13" s="146">
        <v>19247459.109999999</v>
      </c>
      <c r="D13" s="146">
        <v>75763547.75</v>
      </c>
      <c r="E13" s="147" t="s">
        <v>9</v>
      </c>
      <c r="F13" s="146">
        <v>224236452.25</v>
      </c>
      <c r="G13" s="144"/>
      <c r="H13" s="148"/>
      <c r="I13" s="146"/>
      <c r="J13" s="149"/>
      <c r="K13" s="149"/>
    </row>
    <row r="14" spans="1:11" ht="23.25" x14ac:dyDescent="0.5">
      <c r="A14" s="153" t="s">
        <v>25</v>
      </c>
      <c r="B14" s="153">
        <v>16018500000</v>
      </c>
      <c r="C14" s="153">
        <v>514579139.75000006</v>
      </c>
      <c r="D14" s="153">
        <v>1240400246.3899999</v>
      </c>
      <c r="E14" s="141" t="s">
        <v>9</v>
      </c>
      <c r="F14" s="153">
        <v>14778099753.610001</v>
      </c>
      <c r="G14" s="144"/>
      <c r="H14" s="148"/>
      <c r="I14" s="146"/>
      <c r="J14" s="149"/>
      <c r="K14" s="149"/>
    </row>
    <row r="15" spans="1:11" ht="23.25" x14ac:dyDescent="0.5">
      <c r="A15" s="142" t="s">
        <v>26</v>
      </c>
      <c r="B15" s="142"/>
      <c r="C15" s="142"/>
      <c r="D15" s="142"/>
      <c r="E15" s="143"/>
      <c r="F15" s="142"/>
      <c r="G15" s="144"/>
      <c r="H15" s="139"/>
      <c r="I15" s="146"/>
      <c r="J15" s="149"/>
      <c r="K15" s="149"/>
    </row>
    <row r="16" spans="1:11" ht="24" thickBot="1" x14ac:dyDescent="0.55000000000000004">
      <c r="A16" s="146" t="s">
        <v>27</v>
      </c>
      <c r="B16" s="154">
        <v>25000000000</v>
      </c>
      <c r="C16" s="146">
        <v>482972732.38</v>
      </c>
      <c r="D16" s="146">
        <v>8117707595.1400003</v>
      </c>
      <c r="E16" s="147" t="s">
        <v>9</v>
      </c>
      <c r="F16" s="146">
        <v>16882292404.860001</v>
      </c>
      <c r="G16" s="144"/>
      <c r="H16" s="155"/>
      <c r="I16" s="156" t="s">
        <v>28</v>
      </c>
      <c r="J16" s="157">
        <v>408170289.00000006</v>
      </c>
      <c r="K16" s="157">
        <v>873181511.86999989</v>
      </c>
    </row>
    <row r="17" spans="1:11" ht="24" thickTop="1" x14ac:dyDescent="0.5">
      <c r="A17" s="146" t="s">
        <v>29</v>
      </c>
      <c r="B17" s="154"/>
      <c r="C17" s="146"/>
      <c r="D17" s="146"/>
      <c r="E17" s="147"/>
      <c r="F17" s="146"/>
      <c r="G17" s="144"/>
      <c r="H17" s="134"/>
      <c r="I17" s="134"/>
      <c r="J17" s="134"/>
      <c r="K17" s="134"/>
    </row>
    <row r="18" spans="1:11" ht="23.25" x14ac:dyDescent="0.5">
      <c r="A18" s="146" t="s">
        <v>30</v>
      </c>
      <c r="B18" s="154">
        <v>12000000000</v>
      </c>
      <c r="C18" s="146">
        <v>1015753867.0699999</v>
      </c>
      <c r="D18" s="146">
        <v>4999206936.0900002</v>
      </c>
      <c r="E18" s="158" t="s">
        <v>9</v>
      </c>
      <c r="F18" s="146">
        <v>7000793063.9099998</v>
      </c>
      <c r="G18" s="144"/>
      <c r="H18" s="134"/>
      <c r="I18" s="134"/>
      <c r="J18" s="134"/>
      <c r="K18" s="134"/>
    </row>
    <row r="19" spans="1:11" ht="23.25" x14ac:dyDescent="0.5">
      <c r="A19" s="146" t="s">
        <v>31</v>
      </c>
      <c r="B19" s="154">
        <v>1200000000</v>
      </c>
      <c r="C19" s="146">
        <v>0</v>
      </c>
      <c r="D19" s="146">
        <v>0</v>
      </c>
      <c r="E19" s="147" t="s">
        <v>9</v>
      </c>
      <c r="F19" s="146">
        <v>1200000000</v>
      </c>
      <c r="G19" s="144"/>
      <c r="H19" s="150"/>
      <c r="I19" s="150"/>
      <c r="J19" s="135"/>
      <c r="K19" s="144"/>
    </row>
    <row r="20" spans="1:11" ht="23.25" x14ac:dyDescent="0.5">
      <c r="A20" s="146" t="s">
        <v>32</v>
      </c>
      <c r="B20" s="154">
        <v>60000000</v>
      </c>
      <c r="C20" s="146">
        <v>4520637.25</v>
      </c>
      <c r="D20" s="146">
        <v>15128888.5</v>
      </c>
      <c r="E20" s="147" t="s">
        <v>9</v>
      </c>
      <c r="F20" s="146">
        <v>44871111.5</v>
      </c>
      <c r="G20" s="144"/>
      <c r="H20" s="137"/>
      <c r="I20" s="134"/>
      <c r="J20" s="134"/>
      <c r="K20" s="134"/>
    </row>
    <row r="21" spans="1:11" ht="23.25" x14ac:dyDescent="0.5">
      <c r="A21" s="146" t="s">
        <v>33</v>
      </c>
      <c r="B21" s="154">
        <v>3000000000</v>
      </c>
      <c r="C21" s="146">
        <v>0</v>
      </c>
      <c r="D21" s="146">
        <v>941035680.96000004</v>
      </c>
      <c r="E21" s="147" t="s">
        <v>9</v>
      </c>
      <c r="F21" s="146">
        <v>2058964319.04</v>
      </c>
      <c r="G21" s="144"/>
      <c r="H21" s="137"/>
      <c r="I21" s="134"/>
      <c r="J21" s="134"/>
      <c r="K21" s="134"/>
    </row>
    <row r="22" spans="1:11" ht="23.25" x14ac:dyDescent="0.5">
      <c r="A22" s="159" t="s">
        <v>34</v>
      </c>
      <c r="B22" s="160">
        <v>12170000000</v>
      </c>
      <c r="C22" s="146">
        <v>1141303067</v>
      </c>
      <c r="D22" s="161">
        <v>4234346236</v>
      </c>
      <c r="E22" s="147" t="s">
        <v>9</v>
      </c>
      <c r="F22" s="162">
        <v>7935653764</v>
      </c>
      <c r="G22" s="144"/>
      <c r="H22" s="137"/>
      <c r="I22" s="134"/>
      <c r="J22" s="134"/>
      <c r="K22" s="134"/>
    </row>
    <row r="23" spans="1:11" ht="23.25" x14ac:dyDescent="0.5">
      <c r="A23" s="151" t="s">
        <v>35</v>
      </c>
      <c r="B23" s="154">
        <v>3570000000</v>
      </c>
      <c r="C23" s="146">
        <v>587773332.74000001</v>
      </c>
      <c r="D23" s="146">
        <v>1389526219.8200002</v>
      </c>
      <c r="E23" s="147" t="s">
        <v>9</v>
      </c>
      <c r="F23" s="146">
        <v>2180473780.1799998</v>
      </c>
      <c r="G23" s="144"/>
      <c r="H23" s="134"/>
      <c r="I23" s="134"/>
      <c r="J23" s="134"/>
      <c r="K23" s="134"/>
    </row>
    <row r="24" spans="1:11" ht="23.25" x14ac:dyDescent="0.5">
      <c r="A24" s="153" t="s">
        <v>36</v>
      </c>
      <c r="B24" s="163">
        <v>57000000000</v>
      </c>
      <c r="C24" s="163">
        <v>3232323636.4399996</v>
      </c>
      <c r="D24" s="163">
        <v>19696951556.509998</v>
      </c>
      <c r="E24" s="141" t="s">
        <v>9</v>
      </c>
      <c r="F24" s="153">
        <v>37303048443.490005</v>
      </c>
      <c r="G24" s="144"/>
      <c r="H24" s="150"/>
      <c r="I24" s="150"/>
      <c r="J24" s="150"/>
      <c r="K24" s="150"/>
    </row>
    <row r="25" spans="1:11" ht="23.25" x14ac:dyDescent="0.5">
      <c r="A25" s="142"/>
      <c r="B25" s="142"/>
      <c r="C25" s="142"/>
      <c r="D25" s="142"/>
      <c r="E25" s="143"/>
      <c r="F25" s="142"/>
      <c r="G25" s="144"/>
      <c r="H25" s="135"/>
      <c r="I25" s="135"/>
      <c r="J25" s="135"/>
      <c r="K25" s="135"/>
    </row>
    <row r="26" spans="1:11" ht="23.25" x14ac:dyDescent="0.5">
      <c r="A26" s="151" t="s">
        <v>37</v>
      </c>
      <c r="B26" s="151">
        <v>73018500000</v>
      </c>
      <c r="C26" s="151">
        <v>3746902776.1899996</v>
      </c>
      <c r="D26" s="151">
        <v>20937351802.899998</v>
      </c>
      <c r="E26" s="164" t="s">
        <v>9</v>
      </c>
      <c r="F26" s="151">
        <v>52081148197.100006</v>
      </c>
      <c r="G26" s="144"/>
      <c r="H26" s="134"/>
      <c r="I26" s="134"/>
      <c r="J26" s="134"/>
      <c r="K26" s="134"/>
    </row>
    <row r="27" spans="1:11" ht="23.25" x14ac:dyDescent="0.5">
      <c r="A27" s="142" t="s">
        <v>38</v>
      </c>
      <c r="B27" s="142"/>
      <c r="C27" s="142"/>
      <c r="D27" s="142"/>
      <c r="E27" s="143"/>
      <c r="F27" s="142"/>
      <c r="G27" s="144"/>
      <c r="H27" s="134"/>
      <c r="I27" s="134"/>
      <c r="J27" s="134"/>
      <c r="K27" s="134"/>
    </row>
    <row r="28" spans="1:11" ht="23.25" x14ac:dyDescent="0.5">
      <c r="A28" s="146" t="s">
        <v>39</v>
      </c>
      <c r="B28" s="146"/>
      <c r="C28" s="146"/>
      <c r="D28" s="146"/>
      <c r="E28" s="147"/>
      <c r="F28" s="146"/>
      <c r="G28" s="144"/>
      <c r="H28" s="134"/>
      <c r="I28" s="134"/>
      <c r="J28" s="134"/>
      <c r="K28" s="134"/>
    </row>
    <row r="29" spans="1:11" ht="23.25" x14ac:dyDescent="0.5">
      <c r="A29" s="146" t="s">
        <v>40</v>
      </c>
      <c r="B29" s="146"/>
      <c r="C29" s="146"/>
      <c r="D29" s="146"/>
      <c r="E29" s="147"/>
      <c r="F29" s="146"/>
      <c r="G29" s="144"/>
      <c r="H29" s="134"/>
      <c r="I29" s="134"/>
      <c r="J29" s="134"/>
      <c r="K29" s="134"/>
    </row>
    <row r="30" spans="1:11" ht="23.25" x14ac:dyDescent="0.5">
      <c r="A30" s="146" t="s">
        <v>41</v>
      </c>
      <c r="B30" s="146">
        <v>1841000000</v>
      </c>
      <c r="C30" s="146">
        <v>51845560</v>
      </c>
      <c r="D30" s="146">
        <v>180967758.12</v>
      </c>
      <c r="E30" s="147" t="s">
        <v>9</v>
      </c>
      <c r="F30" s="146">
        <v>1660032241.8800001</v>
      </c>
      <c r="G30" s="144"/>
      <c r="H30" s="134"/>
      <c r="I30" s="134"/>
      <c r="J30" s="134"/>
      <c r="K30" s="134"/>
    </row>
    <row r="31" spans="1:11" ht="23.25" x14ac:dyDescent="0.5">
      <c r="A31" s="146" t="s">
        <v>42</v>
      </c>
      <c r="B31" s="146">
        <v>38500000</v>
      </c>
      <c r="C31" s="146">
        <v>3400100</v>
      </c>
      <c r="D31" s="146">
        <v>12337080</v>
      </c>
      <c r="E31" s="147" t="s">
        <v>9</v>
      </c>
      <c r="F31" s="146">
        <v>26162920</v>
      </c>
      <c r="G31" s="144"/>
      <c r="H31" s="134"/>
      <c r="I31" s="134"/>
      <c r="J31" s="134"/>
      <c r="K31" s="134"/>
    </row>
    <row r="32" spans="1:11" ht="23.25" x14ac:dyDescent="0.5">
      <c r="A32" s="146" t="s">
        <v>43</v>
      </c>
      <c r="B32" s="146"/>
      <c r="C32" s="152"/>
      <c r="D32" s="152"/>
      <c r="E32" s="158"/>
      <c r="F32" s="152"/>
      <c r="G32" s="144"/>
      <c r="H32" s="150"/>
      <c r="I32" s="150"/>
      <c r="J32" s="150"/>
      <c r="K32" s="150"/>
    </row>
    <row r="33" spans="1:11" ht="23.25" x14ac:dyDescent="0.5">
      <c r="A33" s="146" t="s">
        <v>44</v>
      </c>
      <c r="B33" s="146">
        <v>64000000</v>
      </c>
      <c r="C33" s="146">
        <v>3074704.5</v>
      </c>
      <c r="D33" s="146">
        <v>16347037.16</v>
      </c>
      <c r="E33" s="147" t="s">
        <v>9</v>
      </c>
      <c r="F33" s="146">
        <v>47652962.840000004</v>
      </c>
      <c r="G33" s="144"/>
      <c r="H33" s="135"/>
      <c r="I33" s="135"/>
      <c r="J33" s="135"/>
      <c r="K33" s="135"/>
    </row>
    <row r="34" spans="1:11" ht="23.25" x14ac:dyDescent="0.5">
      <c r="A34" s="146" t="s">
        <v>45</v>
      </c>
      <c r="B34" s="146">
        <v>52000000</v>
      </c>
      <c r="C34" s="146">
        <v>4626215.38</v>
      </c>
      <c r="D34" s="146">
        <v>17989710</v>
      </c>
      <c r="E34" s="147" t="s">
        <v>9</v>
      </c>
      <c r="F34" s="146">
        <v>34010290</v>
      </c>
      <c r="G34" s="144"/>
      <c r="H34" s="134"/>
      <c r="I34" s="134"/>
      <c r="J34" s="134"/>
      <c r="K34" s="134"/>
    </row>
    <row r="35" spans="1:11" ht="23.25" x14ac:dyDescent="0.5">
      <c r="A35" s="146" t="s">
        <v>46</v>
      </c>
      <c r="B35" s="146">
        <v>380000</v>
      </c>
      <c r="C35" s="146">
        <v>0</v>
      </c>
      <c r="D35" s="146">
        <v>53230</v>
      </c>
      <c r="E35" s="147" t="s">
        <v>9</v>
      </c>
      <c r="F35" s="146">
        <v>326770</v>
      </c>
      <c r="G35" s="144"/>
      <c r="H35" s="134"/>
      <c r="I35" s="134"/>
      <c r="J35" s="134"/>
      <c r="K35" s="134"/>
    </row>
    <row r="36" spans="1:11" ht="23.25" x14ac:dyDescent="0.5">
      <c r="A36" s="146" t="s">
        <v>47</v>
      </c>
      <c r="B36" s="146"/>
      <c r="C36" s="146">
        <v>0</v>
      </c>
      <c r="D36" s="146">
        <v>0</v>
      </c>
      <c r="E36" s="147" t="s">
        <v>9</v>
      </c>
      <c r="F36" s="146">
        <v>0</v>
      </c>
      <c r="G36" s="144"/>
      <c r="H36" s="134"/>
      <c r="I36" s="134"/>
      <c r="J36" s="134"/>
      <c r="K36" s="134"/>
    </row>
    <row r="37" spans="1:11" ht="23.25" x14ac:dyDescent="0.5">
      <c r="A37" s="146" t="s">
        <v>48</v>
      </c>
      <c r="B37" s="146"/>
      <c r="C37" s="146">
        <v>0</v>
      </c>
      <c r="D37" s="146">
        <v>0</v>
      </c>
      <c r="E37" s="147" t="s">
        <v>9</v>
      </c>
      <c r="F37" s="146">
        <v>0</v>
      </c>
      <c r="G37" s="144"/>
      <c r="H37" s="134"/>
      <c r="I37" s="134"/>
      <c r="J37" s="134"/>
      <c r="K37" s="134"/>
    </row>
    <row r="38" spans="1:11" ht="23.25" x14ac:dyDescent="0.5">
      <c r="A38" s="146" t="s">
        <v>49</v>
      </c>
      <c r="B38" s="146"/>
      <c r="C38" s="146"/>
      <c r="D38" s="146"/>
      <c r="E38" s="147"/>
      <c r="F38" s="146"/>
      <c r="G38" s="144"/>
      <c r="H38" s="134"/>
      <c r="I38" s="134"/>
      <c r="J38" s="134"/>
      <c r="K38" s="134"/>
    </row>
    <row r="39" spans="1:11" ht="23.25" x14ac:dyDescent="0.5">
      <c r="A39" s="146" t="s">
        <v>50</v>
      </c>
      <c r="B39" s="146">
        <v>20000</v>
      </c>
      <c r="C39" s="146">
        <v>600</v>
      </c>
      <c r="D39" s="146">
        <v>800</v>
      </c>
      <c r="E39" s="147" t="s">
        <v>9</v>
      </c>
      <c r="F39" s="146">
        <v>19200</v>
      </c>
      <c r="G39" s="144"/>
      <c r="H39" s="134"/>
      <c r="I39" s="134"/>
      <c r="J39" s="134"/>
      <c r="K39" s="134"/>
    </row>
    <row r="40" spans="1:11" ht="23.25" x14ac:dyDescent="0.5">
      <c r="A40" s="146" t="s">
        <v>51</v>
      </c>
      <c r="B40" s="152"/>
      <c r="C40" s="152"/>
      <c r="D40" s="152"/>
      <c r="E40" s="158"/>
      <c r="F40" s="152"/>
      <c r="G40" s="144"/>
      <c r="H40" s="150"/>
      <c r="I40" s="150"/>
      <c r="J40" s="150"/>
      <c r="K40" s="150"/>
    </row>
    <row r="41" spans="1:11" ht="23.25" x14ac:dyDescent="0.5">
      <c r="A41" s="146" t="s">
        <v>52</v>
      </c>
      <c r="B41" s="146">
        <v>53000000</v>
      </c>
      <c r="C41" s="146">
        <v>7217765</v>
      </c>
      <c r="D41" s="146">
        <v>25804181</v>
      </c>
      <c r="E41" s="147" t="s">
        <v>9</v>
      </c>
      <c r="F41" s="146">
        <v>27195819</v>
      </c>
      <c r="G41" s="144"/>
      <c r="H41" s="135"/>
      <c r="I41" s="135"/>
      <c r="J41" s="135"/>
      <c r="K41" s="135"/>
    </row>
    <row r="42" spans="1:11" ht="23.25" x14ac:dyDescent="0.5">
      <c r="A42" s="146" t="s">
        <v>53</v>
      </c>
      <c r="B42" s="165">
        <v>1000000</v>
      </c>
      <c r="C42" s="146">
        <v>78488</v>
      </c>
      <c r="D42" s="146">
        <v>280113</v>
      </c>
      <c r="E42" s="147" t="s">
        <v>9</v>
      </c>
      <c r="F42" s="146">
        <v>719887</v>
      </c>
      <c r="G42" s="144"/>
      <c r="H42" s="134"/>
      <c r="I42" s="134"/>
      <c r="J42" s="134"/>
      <c r="K42" s="134"/>
    </row>
    <row r="43" spans="1:11" ht="23.25" x14ac:dyDescent="0.5">
      <c r="A43" s="146" t="s">
        <v>54</v>
      </c>
      <c r="B43" s="165">
        <v>8000000</v>
      </c>
      <c r="C43" s="146">
        <v>871750</v>
      </c>
      <c r="D43" s="146">
        <v>3321275</v>
      </c>
      <c r="E43" s="147" t="s">
        <v>9</v>
      </c>
      <c r="F43" s="146">
        <v>4678725</v>
      </c>
      <c r="G43" s="144"/>
      <c r="H43" s="134"/>
      <c r="I43" s="134"/>
      <c r="J43" s="134"/>
      <c r="K43" s="134"/>
    </row>
    <row r="44" spans="1:11" ht="23.25" x14ac:dyDescent="0.5">
      <c r="A44" s="161"/>
      <c r="B44" s="165"/>
      <c r="C44" s="161"/>
      <c r="D44" s="161"/>
      <c r="E44" s="166"/>
      <c r="F44" s="161"/>
      <c r="G44" s="144"/>
      <c r="H44" s="134"/>
      <c r="I44" s="134"/>
      <c r="J44" s="134"/>
      <c r="K44" s="134"/>
    </row>
    <row r="45" spans="1:11" ht="23.25" x14ac:dyDescent="0.5">
      <c r="A45" s="302" t="s">
        <v>55</v>
      </c>
      <c r="B45" s="302"/>
      <c r="C45" s="302"/>
      <c r="D45" s="302"/>
      <c r="E45" s="302"/>
      <c r="F45" s="302"/>
      <c r="G45" s="144"/>
      <c r="H45" s="134"/>
      <c r="I45" s="134"/>
      <c r="J45" s="134"/>
      <c r="K45" s="134"/>
    </row>
    <row r="46" spans="1:11" ht="23.25" x14ac:dyDescent="0.5">
      <c r="A46" s="302"/>
      <c r="B46" s="302"/>
      <c r="C46" s="302"/>
      <c r="D46" s="302"/>
      <c r="E46" s="302"/>
      <c r="F46" s="302"/>
      <c r="G46" s="144"/>
      <c r="H46" s="134"/>
      <c r="I46" s="134"/>
      <c r="J46" s="134"/>
      <c r="K46" s="134"/>
    </row>
    <row r="47" spans="1:11" ht="23.25" x14ac:dyDescent="0.5">
      <c r="A47" s="136" t="s">
        <v>2</v>
      </c>
      <c r="B47" s="136" t="s">
        <v>3</v>
      </c>
      <c r="C47" s="136" t="s">
        <v>4</v>
      </c>
      <c r="D47" s="136" t="s">
        <v>5</v>
      </c>
      <c r="E47" s="136" t="s">
        <v>6</v>
      </c>
      <c r="F47" s="136" t="s">
        <v>7</v>
      </c>
      <c r="G47" s="144"/>
      <c r="H47" s="134"/>
      <c r="I47" s="134"/>
      <c r="J47" s="134"/>
      <c r="K47" s="134"/>
    </row>
    <row r="48" spans="1:11" ht="23.25" x14ac:dyDescent="0.5">
      <c r="A48" s="139"/>
      <c r="B48" s="139" t="s">
        <v>8</v>
      </c>
      <c r="C48" s="139"/>
      <c r="D48" s="139"/>
      <c r="E48" s="139" t="s">
        <v>9</v>
      </c>
      <c r="F48" s="139" t="s">
        <v>56</v>
      </c>
      <c r="G48" s="144"/>
      <c r="H48" s="150"/>
      <c r="I48" s="150"/>
      <c r="J48" s="150"/>
      <c r="K48" s="150"/>
    </row>
    <row r="49" spans="1:11" ht="23.25" x14ac:dyDescent="0.5">
      <c r="A49" s="142"/>
      <c r="B49" s="142"/>
      <c r="C49" s="142"/>
      <c r="D49" s="142"/>
      <c r="E49" s="143"/>
      <c r="F49" s="142"/>
      <c r="G49" s="144"/>
      <c r="H49" s="135"/>
      <c r="I49" s="135"/>
      <c r="J49" s="135"/>
      <c r="K49" s="135"/>
    </row>
    <row r="50" spans="1:11" ht="23.25" x14ac:dyDescent="0.5">
      <c r="A50" s="146" t="s">
        <v>57</v>
      </c>
      <c r="B50" s="146">
        <v>3000000</v>
      </c>
      <c r="C50" s="146">
        <v>16750</v>
      </c>
      <c r="D50" s="146">
        <v>54000</v>
      </c>
      <c r="E50" s="147"/>
      <c r="F50" s="146">
        <v>2946000</v>
      </c>
      <c r="G50" s="144"/>
      <c r="H50" s="135"/>
      <c r="I50" s="135"/>
      <c r="J50" s="135"/>
      <c r="K50" s="135"/>
    </row>
    <row r="51" spans="1:11" ht="23.25" x14ac:dyDescent="0.5">
      <c r="A51" s="146" t="s">
        <v>58</v>
      </c>
      <c r="B51" s="146">
        <v>500000</v>
      </c>
      <c r="C51" s="146">
        <v>5750</v>
      </c>
      <c r="D51" s="146">
        <v>13375</v>
      </c>
      <c r="E51" s="147"/>
      <c r="F51" s="146">
        <v>486625</v>
      </c>
      <c r="G51" s="144"/>
      <c r="H51" s="135"/>
      <c r="I51" s="135"/>
      <c r="J51" s="135"/>
      <c r="K51" s="135"/>
    </row>
    <row r="52" spans="1:11" ht="23.25" x14ac:dyDescent="0.5">
      <c r="A52" s="146" t="s">
        <v>59</v>
      </c>
      <c r="B52" s="146"/>
      <c r="C52" s="146"/>
      <c r="D52" s="146"/>
      <c r="E52" s="147"/>
      <c r="F52" s="146"/>
      <c r="G52" s="144"/>
      <c r="H52" s="135"/>
      <c r="I52" s="135"/>
      <c r="J52" s="135"/>
      <c r="K52" s="135"/>
    </row>
    <row r="53" spans="1:11" ht="23.25" x14ac:dyDescent="0.5">
      <c r="A53" s="146" t="s">
        <v>60</v>
      </c>
      <c r="B53" s="152"/>
      <c r="C53" s="152"/>
      <c r="D53" s="152"/>
      <c r="E53" s="158"/>
      <c r="F53" s="152"/>
      <c r="G53" s="144"/>
      <c r="H53" s="134"/>
      <c r="I53" s="134"/>
      <c r="J53" s="134"/>
      <c r="K53" s="134"/>
    </row>
    <row r="54" spans="1:11" ht="23.25" x14ac:dyDescent="0.5">
      <c r="A54" s="146" t="s">
        <v>61</v>
      </c>
      <c r="B54" s="146">
        <v>113000000</v>
      </c>
      <c r="C54" s="146">
        <v>7316126</v>
      </c>
      <c r="D54" s="146">
        <v>53954236</v>
      </c>
      <c r="E54" s="147" t="s">
        <v>9</v>
      </c>
      <c r="F54" s="146">
        <v>59045764</v>
      </c>
      <c r="G54" s="144"/>
      <c r="H54" s="134"/>
      <c r="I54" s="134"/>
      <c r="J54" s="134"/>
      <c r="K54" s="134"/>
    </row>
    <row r="55" spans="1:11" ht="23.25" x14ac:dyDescent="0.5">
      <c r="A55" s="146" t="s">
        <v>62</v>
      </c>
      <c r="B55" s="146"/>
      <c r="C55" s="146"/>
      <c r="D55" s="146"/>
      <c r="E55" s="147"/>
      <c r="F55" s="146"/>
      <c r="G55" s="144"/>
      <c r="H55" s="134"/>
      <c r="I55" s="134"/>
      <c r="J55" s="134"/>
      <c r="K55" s="134"/>
    </row>
    <row r="56" spans="1:11" ht="23.25" x14ac:dyDescent="0.5">
      <c r="A56" s="146" t="s">
        <v>63</v>
      </c>
      <c r="B56" s="146">
        <v>15000000</v>
      </c>
      <c r="C56" s="146">
        <v>1180810</v>
      </c>
      <c r="D56" s="146">
        <v>5668255</v>
      </c>
      <c r="E56" s="147" t="s">
        <v>9</v>
      </c>
      <c r="F56" s="146">
        <v>9331745</v>
      </c>
      <c r="G56" s="144"/>
      <c r="H56" s="134"/>
      <c r="I56" s="134"/>
      <c r="J56" s="134"/>
      <c r="K56" s="134"/>
    </row>
    <row r="57" spans="1:11" ht="23.25" x14ac:dyDescent="0.5">
      <c r="A57" s="146" t="s">
        <v>64</v>
      </c>
      <c r="B57" s="146">
        <v>5000000</v>
      </c>
      <c r="C57" s="146">
        <v>0</v>
      </c>
      <c r="D57" s="146">
        <v>93489.5</v>
      </c>
      <c r="E57" s="147" t="s">
        <v>9</v>
      </c>
      <c r="F57" s="146">
        <v>4906510.5</v>
      </c>
      <c r="G57" s="144"/>
      <c r="H57" s="150"/>
      <c r="I57" s="150"/>
      <c r="J57" s="150"/>
      <c r="K57" s="150"/>
    </row>
    <row r="58" spans="1:11" ht="23.25" x14ac:dyDescent="0.5">
      <c r="A58" s="146" t="s">
        <v>65</v>
      </c>
      <c r="B58" s="174"/>
      <c r="C58" s="146">
        <v>0</v>
      </c>
      <c r="D58" s="146">
        <v>0</v>
      </c>
      <c r="E58" s="147" t="s">
        <v>9</v>
      </c>
      <c r="F58" s="146">
        <v>0</v>
      </c>
      <c r="G58" s="144"/>
      <c r="H58" s="135"/>
      <c r="I58" s="135"/>
      <c r="J58" s="135"/>
      <c r="K58" s="135"/>
    </row>
    <row r="59" spans="1:11" ht="23.25" x14ac:dyDescent="0.5">
      <c r="A59" s="146" t="s">
        <v>66</v>
      </c>
      <c r="B59" s="146">
        <v>200000</v>
      </c>
      <c r="C59" s="146">
        <v>19660</v>
      </c>
      <c r="D59" s="146">
        <v>74495</v>
      </c>
      <c r="E59" s="147" t="s">
        <v>9</v>
      </c>
      <c r="F59" s="146">
        <v>125505</v>
      </c>
      <c r="G59" s="144"/>
      <c r="H59" s="134"/>
      <c r="I59" s="134"/>
      <c r="J59" s="134"/>
      <c r="K59" s="134"/>
    </row>
    <row r="60" spans="1:11" ht="23.25" x14ac:dyDescent="0.5">
      <c r="A60" s="146" t="s">
        <v>67</v>
      </c>
      <c r="B60" s="174"/>
      <c r="C60" s="146">
        <v>0</v>
      </c>
      <c r="D60" s="146">
        <v>0</v>
      </c>
      <c r="E60" s="147" t="s">
        <v>9</v>
      </c>
      <c r="F60" s="146">
        <v>0</v>
      </c>
      <c r="G60" s="144"/>
      <c r="H60" s="134"/>
      <c r="I60" s="134"/>
      <c r="J60" s="134"/>
      <c r="K60" s="134"/>
    </row>
    <row r="61" spans="1:11" ht="23.25" x14ac:dyDescent="0.5">
      <c r="A61" s="146" t="s">
        <v>68</v>
      </c>
      <c r="B61" s="146">
        <v>800000</v>
      </c>
      <c r="C61" s="146">
        <v>36000</v>
      </c>
      <c r="D61" s="146">
        <v>340000</v>
      </c>
      <c r="E61" s="147" t="s">
        <v>9</v>
      </c>
      <c r="F61" s="146">
        <v>460000</v>
      </c>
      <c r="G61" s="144"/>
      <c r="H61" s="134"/>
      <c r="I61" s="134"/>
      <c r="J61" s="134"/>
      <c r="K61" s="134"/>
    </row>
    <row r="62" spans="1:11" ht="23.25" x14ac:dyDescent="0.5">
      <c r="A62" s="146" t="s">
        <v>69</v>
      </c>
      <c r="B62" s="146">
        <v>300000</v>
      </c>
      <c r="C62" s="146">
        <v>52500</v>
      </c>
      <c r="D62" s="146">
        <v>186000</v>
      </c>
      <c r="E62" s="147" t="s">
        <v>9</v>
      </c>
      <c r="F62" s="146">
        <v>114000</v>
      </c>
      <c r="G62" s="144"/>
      <c r="H62" s="134"/>
      <c r="I62" s="134"/>
      <c r="J62" s="134"/>
      <c r="K62" s="134"/>
    </row>
    <row r="63" spans="1:11" ht="23.25" x14ac:dyDescent="0.5">
      <c r="A63" s="146" t="s">
        <v>70</v>
      </c>
      <c r="B63" s="146">
        <v>500000</v>
      </c>
      <c r="C63" s="146">
        <v>26900</v>
      </c>
      <c r="D63" s="146">
        <v>210440</v>
      </c>
      <c r="E63" s="147" t="s">
        <v>9</v>
      </c>
      <c r="F63" s="146">
        <v>289560</v>
      </c>
      <c r="G63" s="144"/>
      <c r="H63" s="134"/>
      <c r="I63" s="134"/>
      <c r="J63" s="134"/>
      <c r="K63" s="134"/>
    </row>
    <row r="64" spans="1:11" ht="23.25" x14ac:dyDescent="0.5">
      <c r="A64" s="146" t="s">
        <v>71</v>
      </c>
      <c r="B64" s="146"/>
      <c r="C64" s="146"/>
      <c r="D64" s="146"/>
      <c r="E64" s="147"/>
      <c r="F64" s="146"/>
      <c r="G64" s="144"/>
      <c r="H64" s="134"/>
      <c r="I64" s="134"/>
      <c r="J64" s="134"/>
      <c r="K64" s="134"/>
    </row>
    <row r="65" spans="1:11" ht="23.25" x14ac:dyDescent="0.5">
      <c r="A65" s="146" t="s">
        <v>72</v>
      </c>
      <c r="B65" s="146">
        <v>7200000</v>
      </c>
      <c r="C65" s="146">
        <v>608893</v>
      </c>
      <c r="D65" s="146">
        <v>3107354</v>
      </c>
      <c r="E65" s="147" t="s">
        <v>9</v>
      </c>
      <c r="F65" s="146">
        <v>4092646</v>
      </c>
      <c r="G65" s="144"/>
      <c r="H65" s="134"/>
      <c r="I65" s="134"/>
      <c r="J65" s="134"/>
      <c r="K65" s="134"/>
    </row>
    <row r="66" spans="1:11" ht="23.25" x14ac:dyDescent="0.5">
      <c r="A66" s="146" t="s">
        <v>73</v>
      </c>
      <c r="B66" s="146"/>
      <c r="C66" s="146"/>
      <c r="D66" s="146"/>
      <c r="E66" s="147"/>
      <c r="F66" s="146"/>
      <c r="G66" s="144"/>
      <c r="H66" s="134"/>
      <c r="I66" s="134"/>
      <c r="J66" s="134"/>
      <c r="K66" s="134"/>
    </row>
    <row r="67" spans="1:11" ht="23.25" x14ac:dyDescent="0.5">
      <c r="A67" s="146" t="s">
        <v>74</v>
      </c>
      <c r="B67" s="146">
        <v>200000000</v>
      </c>
      <c r="C67" s="146">
        <v>17681978</v>
      </c>
      <c r="D67" s="146">
        <v>62294258.450000003</v>
      </c>
      <c r="E67" s="147" t="s">
        <v>9</v>
      </c>
      <c r="F67" s="146">
        <v>137705741.55000001</v>
      </c>
      <c r="G67" s="144"/>
      <c r="H67" s="134"/>
      <c r="I67" s="134"/>
      <c r="J67" s="134"/>
      <c r="K67" s="134"/>
    </row>
    <row r="68" spans="1:11" ht="23.25" x14ac:dyDescent="0.5">
      <c r="A68" s="146" t="s">
        <v>75</v>
      </c>
      <c r="B68" s="146"/>
      <c r="C68" s="146"/>
      <c r="D68" s="146"/>
      <c r="E68" s="147"/>
      <c r="F68" s="146"/>
      <c r="G68" s="144"/>
      <c r="H68" s="150"/>
      <c r="I68" s="150"/>
      <c r="J68" s="150"/>
      <c r="K68" s="150"/>
    </row>
    <row r="69" spans="1:11" ht="23.25" x14ac:dyDescent="0.5">
      <c r="A69" s="146" t="s">
        <v>76</v>
      </c>
      <c r="B69" s="146"/>
      <c r="C69" s="146">
        <v>0</v>
      </c>
      <c r="D69" s="146">
        <v>0</v>
      </c>
      <c r="E69" s="147" t="s">
        <v>9</v>
      </c>
      <c r="F69" s="146">
        <v>0</v>
      </c>
      <c r="G69" s="144"/>
      <c r="H69" s="135"/>
      <c r="I69" s="135"/>
      <c r="J69" s="135"/>
      <c r="K69" s="135"/>
    </row>
    <row r="70" spans="1:11" ht="23.25" x14ac:dyDescent="0.5">
      <c r="A70" s="146" t="s">
        <v>77</v>
      </c>
      <c r="B70" s="146">
        <v>10000000</v>
      </c>
      <c r="C70" s="146">
        <v>828952</v>
      </c>
      <c r="D70" s="146">
        <v>3152728.5</v>
      </c>
      <c r="E70" s="147" t="s">
        <v>9</v>
      </c>
      <c r="F70" s="146">
        <v>6847271.5</v>
      </c>
      <c r="G70" s="144"/>
      <c r="H70" s="134"/>
      <c r="I70" s="134"/>
      <c r="J70" s="134"/>
      <c r="K70" s="134"/>
    </row>
    <row r="71" spans="1:11" ht="23.25" x14ac:dyDescent="0.5">
      <c r="A71" s="146" t="s">
        <v>78</v>
      </c>
      <c r="B71" s="146">
        <v>700000</v>
      </c>
      <c r="C71" s="146">
        <v>24300</v>
      </c>
      <c r="D71" s="146">
        <v>127205</v>
      </c>
      <c r="E71" s="147" t="s">
        <v>9</v>
      </c>
      <c r="F71" s="146">
        <v>572795</v>
      </c>
      <c r="G71" s="144"/>
      <c r="H71" s="134"/>
      <c r="I71" s="134"/>
      <c r="J71" s="134"/>
      <c r="K71" s="134"/>
    </row>
    <row r="72" spans="1:11" ht="23.25" x14ac:dyDescent="0.5">
      <c r="A72" s="146" t="s">
        <v>79</v>
      </c>
      <c r="B72" s="146">
        <v>1170000</v>
      </c>
      <c r="C72" s="146">
        <v>75000</v>
      </c>
      <c r="D72" s="146">
        <v>293240</v>
      </c>
      <c r="E72" s="147" t="s">
        <v>9</v>
      </c>
      <c r="F72" s="146">
        <v>876760</v>
      </c>
      <c r="G72" s="144"/>
      <c r="H72" s="134"/>
      <c r="I72" s="134"/>
      <c r="J72" s="134"/>
      <c r="K72" s="134"/>
    </row>
    <row r="73" spans="1:11" ht="23.25" x14ac:dyDescent="0.5">
      <c r="A73" s="146" t="s">
        <v>80</v>
      </c>
      <c r="B73" s="146">
        <v>10000000</v>
      </c>
      <c r="C73" s="146">
        <v>229230</v>
      </c>
      <c r="D73" s="146">
        <v>1021471</v>
      </c>
      <c r="E73" s="147" t="s">
        <v>9</v>
      </c>
      <c r="F73" s="146">
        <v>8978529</v>
      </c>
      <c r="G73" s="144"/>
      <c r="H73" s="150"/>
      <c r="I73" s="150"/>
      <c r="J73" s="150"/>
      <c r="K73" s="150"/>
    </row>
    <row r="74" spans="1:11" ht="23.25" x14ac:dyDescent="0.5">
      <c r="A74" s="146" t="s">
        <v>81</v>
      </c>
      <c r="B74" s="146">
        <v>4500000</v>
      </c>
      <c r="C74" s="146">
        <v>280910</v>
      </c>
      <c r="D74" s="146">
        <v>1278910</v>
      </c>
      <c r="E74" s="147" t="s">
        <v>9</v>
      </c>
      <c r="F74" s="146">
        <v>3221090</v>
      </c>
      <c r="G74" s="144"/>
      <c r="H74" s="135"/>
      <c r="I74" s="135"/>
      <c r="J74" s="135"/>
      <c r="K74" s="135"/>
    </row>
    <row r="75" spans="1:11" ht="23.25" x14ac:dyDescent="0.5">
      <c r="A75" s="146" t="s">
        <v>82</v>
      </c>
      <c r="B75" s="146">
        <v>200000</v>
      </c>
      <c r="C75" s="146">
        <v>18800</v>
      </c>
      <c r="D75" s="146">
        <v>43720</v>
      </c>
      <c r="E75" s="147" t="s">
        <v>9</v>
      </c>
      <c r="F75" s="146">
        <v>156280</v>
      </c>
      <c r="G75" s="144"/>
      <c r="H75" s="134"/>
      <c r="I75" s="134"/>
      <c r="J75" s="134"/>
      <c r="K75" s="134"/>
    </row>
    <row r="76" spans="1:11" ht="23.25" x14ac:dyDescent="0.5">
      <c r="A76" s="146" t="s">
        <v>83</v>
      </c>
      <c r="B76" s="146">
        <v>7000000</v>
      </c>
      <c r="C76" s="146">
        <v>491940</v>
      </c>
      <c r="D76" s="146">
        <v>1136340</v>
      </c>
      <c r="E76" s="147" t="s">
        <v>9</v>
      </c>
      <c r="F76" s="146">
        <v>5863660</v>
      </c>
      <c r="G76" s="144"/>
      <c r="H76" s="134"/>
      <c r="I76" s="134"/>
      <c r="J76" s="134"/>
      <c r="K76" s="134"/>
    </row>
    <row r="77" spans="1:11" ht="23.25" x14ac:dyDescent="0.5">
      <c r="A77" s="146" t="s">
        <v>84</v>
      </c>
      <c r="B77" s="146">
        <v>14000000</v>
      </c>
      <c r="C77" s="146">
        <v>631415</v>
      </c>
      <c r="D77" s="146">
        <v>2692765</v>
      </c>
      <c r="E77" s="147" t="s">
        <v>9</v>
      </c>
      <c r="F77" s="146">
        <v>11307235</v>
      </c>
      <c r="G77" s="144"/>
      <c r="H77" s="134"/>
      <c r="I77" s="134"/>
      <c r="J77" s="134"/>
      <c r="K77" s="134"/>
    </row>
    <row r="78" spans="1:11" ht="23.25" x14ac:dyDescent="0.5">
      <c r="A78" s="146" t="s">
        <v>85</v>
      </c>
      <c r="B78" s="146">
        <v>80000</v>
      </c>
      <c r="C78" s="146">
        <v>0</v>
      </c>
      <c r="D78" s="146">
        <v>0</v>
      </c>
      <c r="E78" s="147" t="s">
        <v>9</v>
      </c>
      <c r="F78" s="146">
        <v>80000</v>
      </c>
      <c r="G78" s="144"/>
      <c r="H78" s="150"/>
      <c r="I78" s="150"/>
      <c r="J78" s="150"/>
      <c r="K78" s="150"/>
    </row>
    <row r="79" spans="1:11" ht="23.25" x14ac:dyDescent="0.5">
      <c r="A79" s="146" t="s">
        <v>86</v>
      </c>
      <c r="B79" s="146">
        <v>8380000</v>
      </c>
      <c r="C79" s="146">
        <v>3237630</v>
      </c>
      <c r="D79" s="146">
        <v>13532430</v>
      </c>
      <c r="E79" s="147" t="s">
        <v>6</v>
      </c>
      <c r="F79" s="146">
        <v>5152430</v>
      </c>
      <c r="G79" s="144"/>
      <c r="H79" s="135"/>
      <c r="I79" s="135"/>
      <c r="J79" s="135"/>
      <c r="K79" s="135"/>
    </row>
    <row r="80" spans="1:11" ht="23.25" x14ac:dyDescent="0.5">
      <c r="A80" s="146" t="s">
        <v>87</v>
      </c>
      <c r="B80" s="146"/>
      <c r="C80" s="146">
        <v>0</v>
      </c>
      <c r="D80" s="146">
        <v>0</v>
      </c>
      <c r="E80" s="147" t="s">
        <v>9</v>
      </c>
      <c r="F80" s="146">
        <v>0</v>
      </c>
      <c r="G80" s="144"/>
      <c r="H80" s="134"/>
      <c r="I80" s="134"/>
      <c r="J80" s="134"/>
      <c r="K80" s="134"/>
    </row>
    <row r="81" spans="1:7" ht="23.25" x14ac:dyDescent="0.5">
      <c r="A81" s="146" t="s">
        <v>88</v>
      </c>
      <c r="B81" s="146">
        <v>30000</v>
      </c>
      <c r="C81" s="146">
        <v>3000</v>
      </c>
      <c r="D81" s="146">
        <v>19525</v>
      </c>
      <c r="E81" s="147" t="s">
        <v>9</v>
      </c>
      <c r="F81" s="146">
        <v>10475</v>
      </c>
      <c r="G81" s="144"/>
    </row>
    <row r="82" spans="1:7" ht="23.25" x14ac:dyDescent="0.5">
      <c r="A82" s="146" t="s">
        <v>89</v>
      </c>
      <c r="B82" s="146"/>
      <c r="C82" s="146">
        <v>0</v>
      </c>
      <c r="D82" s="146">
        <v>0</v>
      </c>
      <c r="E82" s="147" t="s">
        <v>9</v>
      </c>
      <c r="F82" s="146">
        <v>0</v>
      </c>
      <c r="G82" s="144"/>
    </row>
    <row r="83" spans="1:7" ht="23.25" x14ac:dyDescent="0.5">
      <c r="A83" s="146" t="s">
        <v>90</v>
      </c>
      <c r="B83" s="146">
        <v>42000000</v>
      </c>
      <c r="C83" s="146">
        <v>0</v>
      </c>
      <c r="D83" s="146">
        <v>0</v>
      </c>
      <c r="E83" s="147" t="s">
        <v>9</v>
      </c>
      <c r="F83" s="146">
        <v>42000000</v>
      </c>
      <c r="G83" s="144"/>
    </row>
    <row r="84" spans="1:7" ht="23.25" x14ac:dyDescent="0.5">
      <c r="A84" s="146" t="s">
        <v>91</v>
      </c>
      <c r="B84" s="146">
        <v>40000</v>
      </c>
      <c r="C84" s="146">
        <v>13004</v>
      </c>
      <c r="D84" s="146">
        <v>28139</v>
      </c>
      <c r="E84" s="147" t="s">
        <v>9</v>
      </c>
      <c r="F84" s="146">
        <v>11861</v>
      </c>
      <c r="G84" s="144"/>
    </row>
    <row r="85" spans="1:7" ht="23.25" x14ac:dyDescent="0.5">
      <c r="A85" s="143" t="s">
        <v>92</v>
      </c>
      <c r="B85" s="142"/>
      <c r="C85" s="142"/>
      <c r="D85" s="142"/>
      <c r="E85" s="143"/>
      <c r="F85" s="142"/>
      <c r="G85" s="144"/>
    </row>
    <row r="86" spans="1:7" ht="23.25" x14ac:dyDescent="0.5">
      <c r="A86" s="164" t="s">
        <v>93</v>
      </c>
      <c r="B86" s="151">
        <v>2501500000</v>
      </c>
      <c r="C86" s="151">
        <v>103894730.88</v>
      </c>
      <c r="D86" s="151">
        <v>406423560.73000002</v>
      </c>
      <c r="E86" s="164" t="s">
        <v>9</v>
      </c>
      <c r="F86" s="151">
        <v>2095076439.27</v>
      </c>
      <c r="G86" s="144"/>
    </row>
    <row r="87" spans="1:7" ht="23.25" x14ac:dyDescent="0.5">
      <c r="A87" s="166"/>
      <c r="B87" s="161"/>
      <c r="C87" s="161"/>
      <c r="D87" s="161"/>
      <c r="E87" s="166"/>
      <c r="F87" s="161"/>
      <c r="G87" s="144"/>
    </row>
    <row r="88" spans="1:7" ht="23.25" x14ac:dyDescent="0.5">
      <c r="A88" s="166"/>
      <c r="B88" s="161"/>
      <c r="C88" s="161"/>
      <c r="D88" s="161"/>
      <c r="E88" s="166"/>
      <c r="F88" s="161"/>
      <c r="G88" s="144"/>
    </row>
    <row r="89" spans="1:7" ht="23.25" x14ac:dyDescent="0.5">
      <c r="A89" s="166"/>
      <c r="B89" s="161"/>
      <c r="C89" s="161"/>
      <c r="D89" s="161"/>
      <c r="E89" s="166"/>
      <c r="F89" s="161"/>
      <c r="G89" s="144"/>
    </row>
    <row r="90" spans="1:7" ht="23.25" x14ac:dyDescent="0.5">
      <c r="A90" s="166"/>
      <c r="B90" s="161"/>
      <c r="C90" s="161"/>
      <c r="D90" s="161"/>
      <c r="E90" s="166"/>
      <c r="F90" s="161"/>
      <c r="G90" s="144"/>
    </row>
    <row r="91" spans="1:7" ht="23.25" x14ac:dyDescent="0.5">
      <c r="A91" s="166"/>
      <c r="B91" s="161"/>
      <c r="C91" s="161"/>
      <c r="D91" s="161"/>
      <c r="E91" s="166"/>
      <c r="F91" s="161"/>
      <c r="G91" s="144"/>
    </row>
    <row r="92" spans="1:7" ht="23.25" x14ac:dyDescent="0.5">
      <c r="A92" s="166"/>
      <c r="B92" s="161"/>
      <c r="C92" s="161"/>
      <c r="D92" s="161"/>
      <c r="E92" s="166"/>
      <c r="F92" s="161"/>
      <c r="G92" s="144"/>
    </row>
    <row r="93" spans="1:7" ht="23.25" x14ac:dyDescent="0.5">
      <c r="A93" s="166"/>
      <c r="B93" s="161"/>
      <c r="C93" s="161"/>
      <c r="D93" s="161"/>
      <c r="E93" s="166"/>
      <c r="F93" s="161"/>
      <c r="G93" s="144"/>
    </row>
    <row r="94" spans="1:7" ht="23.25" x14ac:dyDescent="0.45">
      <c r="A94" s="302" t="s">
        <v>94</v>
      </c>
      <c r="B94" s="302"/>
      <c r="C94" s="302"/>
      <c r="D94" s="302"/>
      <c r="E94" s="302"/>
      <c r="F94" s="302"/>
      <c r="G94" s="144"/>
    </row>
    <row r="95" spans="1:7" ht="23.25" x14ac:dyDescent="0.45">
      <c r="A95" s="302"/>
      <c r="B95" s="302"/>
      <c r="C95" s="302"/>
      <c r="D95" s="302"/>
      <c r="E95" s="302"/>
      <c r="F95" s="302"/>
      <c r="G95" s="144"/>
    </row>
    <row r="96" spans="1:7" ht="23.25" x14ac:dyDescent="0.5">
      <c r="A96" s="136" t="s">
        <v>2</v>
      </c>
      <c r="B96" s="136" t="s">
        <v>3</v>
      </c>
      <c r="C96" s="136" t="s">
        <v>4</v>
      </c>
      <c r="D96" s="136" t="s">
        <v>5</v>
      </c>
      <c r="E96" s="136" t="s">
        <v>6</v>
      </c>
      <c r="F96" s="136" t="s">
        <v>7</v>
      </c>
      <c r="G96" s="144"/>
    </row>
    <row r="97" spans="1:11" ht="23.25" x14ac:dyDescent="0.5">
      <c r="A97" s="139"/>
      <c r="B97" s="139" t="s">
        <v>8</v>
      </c>
      <c r="C97" s="139"/>
      <c r="D97" s="139"/>
      <c r="E97" s="139" t="s">
        <v>9</v>
      </c>
      <c r="F97" s="139" t="s">
        <v>56</v>
      </c>
      <c r="G97" s="144"/>
      <c r="H97" s="134"/>
      <c r="I97" s="134"/>
      <c r="J97" s="134"/>
      <c r="K97" s="134"/>
    </row>
    <row r="98" spans="1:11" ht="23.25" x14ac:dyDescent="0.5">
      <c r="A98" s="167" t="s">
        <v>95</v>
      </c>
      <c r="B98" s="142"/>
      <c r="C98" s="142"/>
      <c r="D98" s="142"/>
      <c r="E98" s="143"/>
      <c r="F98" s="142"/>
      <c r="G98" s="144"/>
      <c r="H98" s="134"/>
      <c r="I98" s="134"/>
      <c r="J98" s="134"/>
      <c r="K98" s="134"/>
    </row>
    <row r="99" spans="1:11" ht="23.25" x14ac:dyDescent="0.5">
      <c r="A99" s="168" t="s">
        <v>96</v>
      </c>
      <c r="B99" s="146">
        <v>424000000</v>
      </c>
      <c r="C99" s="146">
        <v>5374140.46</v>
      </c>
      <c r="D99" s="146">
        <v>81358459.969999984</v>
      </c>
      <c r="E99" s="147" t="s">
        <v>9</v>
      </c>
      <c r="F99" s="146">
        <v>342641540.03000003</v>
      </c>
      <c r="G99" s="144"/>
      <c r="H99" s="150"/>
      <c r="I99" s="150"/>
      <c r="J99" s="150"/>
      <c r="K99" s="150"/>
    </row>
    <row r="100" spans="1:11" ht="23.25" x14ac:dyDescent="0.5">
      <c r="A100" s="168" t="s">
        <v>97</v>
      </c>
      <c r="B100" s="146"/>
      <c r="C100" s="146">
        <v>0</v>
      </c>
      <c r="D100" s="146">
        <v>0</v>
      </c>
      <c r="E100" s="147" t="s">
        <v>9</v>
      </c>
      <c r="F100" s="146">
        <v>0</v>
      </c>
      <c r="G100" s="144"/>
      <c r="H100" s="150"/>
      <c r="I100" s="150"/>
      <c r="J100" s="150"/>
      <c r="K100" s="150"/>
    </row>
    <row r="101" spans="1:11" ht="23.25" x14ac:dyDescent="0.5">
      <c r="A101" s="168" t="s">
        <v>98</v>
      </c>
      <c r="B101" s="146">
        <v>18965000</v>
      </c>
      <c r="C101" s="146">
        <v>258962</v>
      </c>
      <c r="D101" s="146">
        <v>314122</v>
      </c>
      <c r="E101" s="147" t="s">
        <v>9</v>
      </c>
      <c r="F101" s="146">
        <v>18650878</v>
      </c>
      <c r="G101" s="144"/>
      <c r="H101" s="135"/>
      <c r="I101" s="135"/>
      <c r="J101" s="135"/>
      <c r="K101" s="135"/>
    </row>
    <row r="102" spans="1:11" ht="23.25" x14ac:dyDescent="0.5">
      <c r="A102" s="168" t="s">
        <v>99</v>
      </c>
      <c r="B102" s="146"/>
      <c r="C102" s="146">
        <v>0</v>
      </c>
      <c r="D102" s="146">
        <v>0</v>
      </c>
      <c r="E102" s="147" t="s">
        <v>9</v>
      </c>
      <c r="F102" s="146">
        <v>0</v>
      </c>
      <c r="G102" s="144"/>
      <c r="H102" s="150"/>
      <c r="I102" s="150"/>
      <c r="J102" s="150"/>
      <c r="K102" s="150"/>
    </row>
    <row r="103" spans="1:11" ht="23.25" x14ac:dyDescent="0.5">
      <c r="A103" s="168" t="s">
        <v>100</v>
      </c>
      <c r="B103" s="146"/>
      <c r="C103" s="146"/>
      <c r="D103" s="146"/>
      <c r="E103" s="147"/>
      <c r="F103" s="146"/>
      <c r="G103" s="144"/>
      <c r="H103" s="135"/>
      <c r="I103" s="135"/>
      <c r="J103" s="135"/>
      <c r="K103" s="135"/>
    </row>
    <row r="104" spans="1:11" ht="23.25" x14ac:dyDescent="0.5">
      <c r="A104" s="168" t="s">
        <v>101</v>
      </c>
      <c r="B104" s="146">
        <v>557000000</v>
      </c>
      <c r="C104" s="146">
        <v>73045786.590000004</v>
      </c>
      <c r="D104" s="146">
        <v>176261022.56</v>
      </c>
      <c r="E104" s="147" t="s">
        <v>9</v>
      </c>
      <c r="F104" s="146">
        <v>380738977.44</v>
      </c>
      <c r="G104" s="144"/>
      <c r="H104" s="134"/>
      <c r="I104" s="134"/>
      <c r="J104" s="134"/>
      <c r="K104" s="134"/>
    </row>
    <row r="105" spans="1:11" ht="23.25" x14ac:dyDescent="0.5">
      <c r="A105" s="168" t="s">
        <v>102</v>
      </c>
      <c r="B105" s="146">
        <v>35000</v>
      </c>
      <c r="C105" s="146">
        <v>0</v>
      </c>
      <c r="D105" s="146">
        <v>0</v>
      </c>
      <c r="E105" s="147" t="s">
        <v>9</v>
      </c>
      <c r="F105" s="146">
        <v>35000</v>
      </c>
      <c r="G105" s="144"/>
      <c r="H105" s="134"/>
      <c r="I105" s="134"/>
      <c r="J105" s="134"/>
      <c r="K105" s="134"/>
    </row>
    <row r="106" spans="1:11" ht="23.25" x14ac:dyDescent="0.5">
      <c r="A106" s="169" t="s">
        <v>103</v>
      </c>
      <c r="B106" s="153">
        <v>1000000000</v>
      </c>
      <c r="C106" s="153">
        <v>78678889.049999997</v>
      </c>
      <c r="D106" s="153">
        <v>257933604.52999997</v>
      </c>
      <c r="E106" s="141" t="s">
        <v>9</v>
      </c>
      <c r="F106" s="153">
        <v>742066395.47000003</v>
      </c>
      <c r="G106" s="144"/>
      <c r="H106" s="134"/>
      <c r="I106" s="134"/>
      <c r="J106" s="134"/>
      <c r="K106" s="134"/>
    </row>
    <row r="107" spans="1:11" ht="23.25" x14ac:dyDescent="0.5">
      <c r="A107" s="167" t="s">
        <v>104</v>
      </c>
      <c r="B107" s="170"/>
      <c r="C107" s="170"/>
      <c r="D107" s="170"/>
      <c r="E107" s="171"/>
      <c r="F107" s="170"/>
      <c r="G107" s="144"/>
      <c r="H107" s="134"/>
      <c r="I107" s="134"/>
      <c r="J107" s="134"/>
      <c r="K107" s="134"/>
    </row>
    <row r="108" spans="1:11" ht="23.25" x14ac:dyDescent="0.5">
      <c r="A108" s="168" t="s">
        <v>105</v>
      </c>
      <c r="B108" s="146"/>
      <c r="C108" s="146"/>
      <c r="D108" s="146"/>
      <c r="E108" s="147"/>
      <c r="F108" s="146"/>
      <c r="G108" s="144"/>
      <c r="H108" s="134"/>
      <c r="I108" s="134"/>
      <c r="J108" s="134"/>
      <c r="K108" s="134"/>
    </row>
    <row r="109" spans="1:11" ht="23.25" x14ac:dyDescent="0.5">
      <c r="A109" s="168" t="s">
        <v>106</v>
      </c>
      <c r="B109" s="146">
        <v>55000000</v>
      </c>
      <c r="C109" s="146">
        <v>0</v>
      </c>
      <c r="D109" s="146">
        <v>0</v>
      </c>
      <c r="E109" s="147" t="s">
        <v>9</v>
      </c>
      <c r="F109" s="146">
        <v>55000000</v>
      </c>
      <c r="G109" s="144"/>
      <c r="H109" s="134"/>
      <c r="I109" s="134"/>
      <c r="J109" s="134"/>
      <c r="K109" s="134"/>
    </row>
    <row r="110" spans="1:11" ht="23.25" x14ac:dyDescent="0.5">
      <c r="A110" s="168" t="s">
        <v>107</v>
      </c>
      <c r="B110" s="146">
        <v>5000000</v>
      </c>
      <c r="C110" s="146">
        <v>0</v>
      </c>
      <c r="D110" s="146">
        <v>0</v>
      </c>
      <c r="E110" s="147" t="s">
        <v>9</v>
      </c>
      <c r="F110" s="146">
        <v>5000000</v>
      </c>
      <c r="G110" s="144"/>
      <c r="H110" s="134"/>
      <c r="I110" s="134"/>
      <c r="J110" s="134"/>
      <c r="K110" s="134"/>
    </row>
    <row r="111" spans="1:11" ht="23.25" x14ac:dyDescent="0.5">
      <c r="A111" s="168" t="s">
        <v>108</v>
      </c>
      <c r="B111" s="146"/>
      <c r="C111" s="146">
        <v>0</v>
      </c>
      <c r="D111" s="146">
        <v>0</v>
      </c>
      <c r="E111" s="147" t="s">
        <v>9</v>
      </c>
      <c r="F111" s="146">
        <v>0</v>
      </c>
      <c r="G111" s="144"/>
      <c r="H111" s="134"/>
      <c r="I111" s="134"/>
      <c r="J111" s="134"/>
      <c r="K111" s="134"/>
    </row>
    <row r="112" spans="1:11" ht="23.25" x14ac:dyDescent="0.5">
      <c r="A112" s="167" t="s">
        <v>109</v>
      </c>
      <c r="B112" s="142"/>
      <c r="C112" s="142"/>
      <c r="D112" s="142"/>
      <c r="E112" s="143"/>
      <c r="F112" s="142"/>
      <c r="G112" s="144"/>
      <c r="H112" s="134"/>
      <c r="I112" s="173"/>
      <c r="J112" s="134"/>
      <c r="K112" s="134"/>
    </row>
    <row r="113" spans="1:7" ht="23.25" x14ac:dyDescent="0.5">
      <c r="A113" s="172" t="s">
        <v>110</v>
      </c>
      <c r="B113" s="151">
        <v>60000000</v>
      </c>
      <c r="C113" s="146">
        <v>0</v>
      </c>
      <c r="D113" s="151">
        <v>0</v>
      </c>
      <c r="E113" s="164" t="s">
        <v>9</v>
      </c>
      <c r="F113" s="151">
        <v>60000000</v>
      </c>
      <c r="G113" s="144"/>
    </row>
    <row r="114" spans="1:7" ht="23.25" x14ac:dyDescent="0.5">
      <c r="A114" s="167" t="s">
        <v>111</v>
      </c>
      <c r="B114" s="142"/>
      <c r="C114" s="142"/>
      <c r="D114" s="142"/>
      <c r="E114" s="143"/>
      <c r="F114" s="142"/>
      <c r="G114" s="144"/>
    </row>
    <row r="115" spans="1:7" ht="23.25" x14ac:dyDescent="0.5">
      <c r="A115" s="168" t="s">
        <v>112</v>
      </c>
      <c r="B115" s="146">
        <v>350000000</v>
      </c>
      <c r="C115" s="146">
        <v>98656186.910000011</v>
      </c>
      <c r="D115" s="146">
        <v>255258201.5</v>
      </c>
      <c r="E115" s="147" t="s">
        <v>9</v>
      </c>
      <c r="F115" s="146">
        <v>94741798.5</v>
      </c>
      <c r="G115" s="144"/>
    </row>
    <row r="116" spans="1:7" ht="23.25" x14ac:dyDescent="0.5">
      <c r="A116" s="168" t="s">
        <v>113</v>
      </c>
      <c r="B116" s="146">
        <v>50000000</v>
      </c>
      <c r="C116" s="146">
        <v>31500</v>
      </c>
      <c r="D116" s="146">
        <v>74400</v>
      </c>
      <c r="E116" s="147" t="s">
        <v>9</v>
      </c>
      <c r="F116" s="146">
        <v>49925600</v>
      </c>
      <c r="G116" s="144"/>
    </row>
    <row r="117" spans="1:7" ht="23.25" x14ac:dyDescent="0.5">
      <c r="A117" s="168" t="s">
        <v>114</v>
      </c>
      <c r="B117" s="146">
        <v>1520000000</v>
      </c>
      <c r="C117" s="146">
        <v>408170289.00000006</v>
      </c>
      <c r="D117" s="146">
        <v>873181511.86999989</v>
      </c>
      <c r="E117" s="147" t="s">
        <v>9</v>
      </c>
      <c r="F117" s="146">
        <v>646818488.13000011</v>
      </c>
      <c r="G117" s="144"/>
    </row>
    <row r="118" spans="1:7" ht="23.25" x14ac:dyDescent="0.5">
      <c r="A118" s="169" t="s">
        <v>115</v>
      </c>
      <c r="B118" s="153">
        <v>1920000000</v>
      </c>
      <c r="C118" s="153">
        <v>506857975.91000009</v>
      </c>
      <c r="D118" s="153">
        <v>1128514113.3699999</v>
      </c>
      <c r="E118" s="141" t="s">
        <v>9</v>
      </c>
      <c r="F118" s="153">
        <v>791485886.63000011</v>
      </c>
      <c r="G118" s="144"/>
    </row>
    <row r="119" spans="1:7" ht="23.25" x14ac:dyDescent="0.5">
      <c r="A119" s="169" t="s">
        <v>116</v>
      </c>
      <c r="B119" s="153">
        <v>78500000000</v>
      </c>
      <c r="C119" s="153">
        <v>4436334372.0299997</v>
      </c>
      <c r="D119" s="153">
        <v>22730223081.529995</v>
      </c>
      <c r="E119" s="141" t="s">
        <v>9</v>
      </c>
      <c r="F119" s="153">
        <v>55769776918.470001</v>
      </c>
      <c r="G119" s="144"/>
    </row>
    <row r="120" spans="1:7" ht="23.25" x14ac:dyDescent="0.5">
      <c r="A120" s="167" t="s">
        <v>117</v>
      </c>
      <c r="B120" s="142"/>
      <c r="C120" s="142"/>
      <c r="D120" s="142"/>
      <c r="E120" s="143"/>
      <c r="F120" s="142"/>
      <c r="G120" s="144"/>
    </row>
    <row r="121" spans="1:7" ht="23.25" x14ac:dyDescent="0.5">
      <c r="A121" s="172" t="s">
        <v>118</v>
      </c>
      <c r="B121" s="151"/>
      <c r="C121" s="151">
        <v>0</v>
      </c>
      <c r="D121" s="151">
        <v>0</v>
      </c>
      <c r="E121" s="147" t="s">
        <v>9</v>
      </c>
      <c r="F121" s="146">
        <v>0</v>
      </c>
      <c r="G121" s="144"/>
    </row>
    <row r="122" spans="1:7" ht="23.25" x14ac:dyDescent="0.5">
      <c r="A122" s="169" t="s">
        <v>119</v>
      </c>
      <c r="B122" s="153">
        <v>0</v>
      </c>
      <c r="C122" s="153">
        <v>0</v>
      </c>
      <c r="D122" s="153">
        <v>0</v>
      </c>
      <c r="E122" s="141" t="s">
        <v>9</v>
      </c>
      <c r="F122" s="153">
        <v>0</v>
      </c>
      <c r="G122" s="144"/>
    </row>
    <row r="123" spans="1:7" ht="23.25" x14ac:dyDescent="0.5">
      <c r="A123" s="169" t="s">
        <v>120</v>
      </c>
      <c r="B123" s="153">
        <v>78500000000</v>
      </c>
      <c r="C123" s="153">
        <v>4436334372.0299997</v>
      </c>
      <c r="D123" s="153">
        <v>22730223081.529995</v>
      </c>
      <c r="E123" s="141" t="s">
        <v>9</v>
      </c>
      <c r="F123" s="153">
        <v>55769776918.470001</v>
      </c>
      <c r="G123" s="144"/>
    </row>
    <row r="125" spans="1:7" ht="23.25" x14ac:dyDescent="0.5">
      <c r="A125" s="46" t="s">
        <v>121</v>
      </c>
    </row>
  </sheetData>
  <mergeCells count="9">
    <mergeCell ref="H2:K2"/>
    <mergeCell ref="H3:K3"/>
    <mergeCell ref="A46:F46"/>
    <mergeCell ref="A95:F95"/>
    <mergeCell ref="A45:F45"/>
    <mergeCell ref="A94:F94"/>
    <mergeCell ref="A1:F1"/>
    <mergeCell ref="A2:F2"/>
    <mergeCell ref="A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workbookViewId="0">
      <selection activeCell="A122" sqref="A122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10" max="10" width="11.625" bestFit="1" customWidth="1"/>
    <col min="11" max="11" width="13" bestFit="1" customWidth="1"/>
  </cols>
  <sheetData>
    <row r="1" spans="1:11" ht="23.25" x14ac:dyDescent="0.5">
      <c r="A1" s="302" t="s">
        <v>0</v>
      </c>
      <c r="B1" s="302"/>
      <c r="C1" s="302"/>
      <c r="D1" s="302"/>
      <c r="E1" s="302"/>
      <c r="F1" s="302"/>
      <c r="G1" s="176"/>
      <c r="H1" s="176"/>
      <c r="I1" s="176"/>
      <c r="J1" s="176"/>
      <c r="K1" s="176"/>
    </row>
    <row r="2" spans="1:11" ht="23.25" x14ac:dyDescent="0.5">
      <c r="A2" s="303">
        <v>43132</v>
      </c>
      <c r="B2" s="302"/>
      <c r="C2" s="302"/>
      <c r="D2" s="302"/>
      <c r="E2" s="302"/>
      <c r="F2" s="302"/>
      <c r="G2" s="176"/>
      <c r="H2" s="302" t="s">
        <v>1</v>
      </c>
      <c r="I2" s="302"/>
      <c r="J2" s="302"/>
      <c r="K2" s="302"/>
    </row>
    <row r="3" spans="1:11" ht="23.25" x14ac:dyDescent="0.5">
      <c r="A3" s="302"/>
      <c r="B3" s="302"/>
      <c r="C3" s="302"/>
      <c r="D3" s="302"/>
      <c r="E3" s="302"/>
      <c r="F3" s="302"/>
      <c r="G3" s="176"/>
      <c r="H3" s="303">
        <v>43132</v>
      </c>
      <c r="I3" s="302"/>
      <c r="J3" s="302"/>
      <c r="K3" s="302"/>
    </row>
    <row r="4" spans="1:11" ht="23.25" x14ac:dyDescent="0.5">
      <c r="A4" s="178" t="s">
        <v>2</v>
      </c>
      <c r="B4" s="178" t="s">
        <v>3</v>
      </c>
      <c r="C4" s="178" t="s">
        <v>4</v>
      </c>
      <c r="D4" s="178" t="s">
        <v>5</v>
      </c>
      <c r="E4" s="178" t="s">
        <v>6</v>
      </c>
      <c r="F4" s="178" t="s">
        <v>7</v>
      </c>
      <c r="G4" s="176"/>
      <c r="H4" s="179"/>
      <c r="I4" s="179"/>
      <c r="J4" s="180"/>
      <c r="K4" s="180"/>
    </row>
    <row r="5" spans="1:11" ht="23.25" x14ac:dyDescent="0.5">
      <c r="A5" s="181"/>
      <c r="B5" s="181" t="s">
        <v>8</v>
      </c>
      <c r="C5" s="181"/>
      <c r="D5" s="181"/>
      <c r="E5" s="181" t="s">
        <v>9</v>
      </c>
      <c r="F5" s="181" t="s">
        <v>10</v>
      </c>
      <c r="G5" s="176"/>
      <c r="H5" s="182" t="s">
        <v>11</v>
      </c>
      <c r="I5" s="182" t="s">
        <v>12</v>
      </c>
      <c r="J5" s="217" t="s">
        <v>4</v>
      </c>
      <c r="K5" s="182" t="s">
        <v>5</v>
      </c>
    </row>
    <row r="6" spans="1:11" ht="23.25" x14ac:dyDescent="0.5">
      <c r="A6" s="184" t="s">
        <v>13</v>
      </c>
      <c r="B6" s="184"/>
      <c r="C6" s="184"/>
      <c r="D6" s="184"/>
      <c r="E6" s="185"/>
      <c r="F6" s="184"/>
      <c r="G6" s="186"/>
      <c r="H6" s="178">
        <v>1</v>
      </c>
      <c r="I6" s="184" t="s">
        <v>14</v>
      </c>
      <c r="J6" s="187">
        <v>237433602.85999995</v>
      </c>
      <c r="K6" s="187">
        <v>1081483579.1699998</v>
      </c>
    </row>
    <row r="7" spans="1:11" ht="23.25" x14ac:dyDescent="0.5">
      <c r="A7" s="188" t="s">
        <v>15</v>
      </c>
      <c r="B7" s="188"/>
      <c r="C7" s="188"/>
      <c r="D7" s="188"/>
      <c r="E7" s="189"/>
      <c r="F7" s="188"/>
      <c r="G7" s="186"/>
      <c r="H7" s="190">
        <v>2</v>
      </c>
      <c r="I7" s="188" t="s">
        <v>16</v>
      </c>
      <c r="J7" s="191">
        <v>2839356.94</v>
      </c>
      <c r="K7" s="191">
        <v>23998834.84</v>
      </c>
    </row>
    <row r="8" spans="1:11" ht="23.25" x14ac:dyDescent="0.5">
      <c r="A8" s="188" t="s">
        <v>17</v>
      </c>
      <c r="B8" s="188"/>
      <c r="C8" s="188"/>
      <c r="D8" s="188"/>
      <c r="E8" s="189"/>
      <c r="F8" s="188"/>
      <c r="G8" s="186"/>
      <c r="H8" s="190">
        <v>3</v>
      </c>
      <c r="I8" s="188" t="s">
        <v>18</v>
      </c>
      <c r="J8" s="191">
        <v>2646990</v>
      </c>
      <c r="K8" s="191">
        <v>3940287</v>
      </c>
    </row>
    <row r="9" spans="1:11" ht="23.25" x14ac:dyDescent="0.5">
      <c r="A9" s="188" t="s">
        <v>19</v>
      </c>
      <c r="B9" s="188">
        <v>158000000</v>
      </c>
      <c r="C9" s="188">
        <v>28785203.07</v>
      </c>
      <c r="D9" s="188">
        <v>64660288.440000005</v>
      </c>
      <c r="E9" s="189" t="s">
        <v>9</v>
      </c>
      <c r="F9" s="188">
        <v>93339711.560000002</v>
      </c>
      <c r="G9" s="186"/>
      <c r="H9" s="190">
        <v>4</v>
      </c>
      <c r="I9" s="188" t="s">
        <v>20</v>
      </c>
      <c r="J9" s="191">
        <v>16341436.6</v>
      </c>
      <c r="K9" s="191">
        <v>23020197.259999998</v>
      </c>
    </row>
    <row r="10" spans="1:11" ht="23.25" x14ac:dyDescent="0.5">
      <c r="A10" s="188" t="s">
        <v>21</v>
      </c>
      <c r="B10" s="188">
        <v>14500000000</v>
      </c>
      <c r="C10" s="188">
        <v>1205063699.1500001</v>
      </c>
      <c r="D10" s="188">
        <v>2259355701.5400004</v>
      </c>
      <c r="E10" s="189" t="s">
        <v>9</v>
      </c>
      <c r="F10" s="188">
        <v>12240644298.459999</v>
      </c>
      <c r="G10" s="186"/>
      <c r="H10" s="190"/>
      <c r="I10" s="188"/>
      <c r="J10" s="191"/>
      <c r="K10" s="191"/>
    </row>
    <row r="11" spans="1:11" ht="23.25" x14ac:dyDescent="0.5">
      <c r="A11" s="188" t="s">
        <v>22</v>
      </c>
      <c r="B11" s="188">
        <v>1060000000</v>
      </c>
      <c r="C11" s="188">
        <v>128293660.14999999</v>
      </c>
      <c r="D11" s="188">
        <v>202499065.03</v>
      </c>
      <c r="E11" s="189" t="s">
        <v>9</v>
      </c>
      <c r="F11" s="188">
        <v>857500934.97000003</v>
      </c>
      <c r="G11" s="186"/>
      <c r="H11" s="190"/>
      <c r="I11" s="188"/>
      <c r="J11" s="191"/>
      <c r="K11" s="191"/>
    </row>
    <row r="12" spans="1:11" ht="23.25" x14ac:dyDescent="0.5">
      <c r="A12" s="188" t="s">
        <v>23</v>
      </c>
      <c r="B12" s="188">
        <v>500000</v>
      </c>
      <c r="C12" s="188">
        <v>64980</v>
      </c>
      <c r="D12" s="188">
        <v>329186</v>
      </c>
      <c r="E12" s="189" t="s">
        <v>9</v>
      </c>
      <c r="F12" s="188">
        <v>170814</v>
      </c>
      <c r="G12" s="186"/>
      <c r="H12" s="190"/>
      <c r="I12" s="188"/>
      <c r="J12" s="191"/>
      <c r="K12" s="191"/>
    </row>
    <row r="13" spans="1:11" ht="23.25" x14ac:dyDescent="0.5">
      <c r="A13" s="193" t="s">
        <v>24</v>
      </c>
      <c r="B13" s="193">
        <v>300000000</v>
      </c>
      <c r="C13" s="188">
        <v>18182026.659999996</v>
      </c>
      <c r="D13" s="188">
        <v>93945574.409999996</v>
      </c>
      <c r="E13" s="189" t="s">
        <v>9</v>
      </c>
      <c r="F13" s="188">
        <v>206054425.59</v>
      </c>
      <c r="G13" s="186"/>
      <c r="H13" s="190"/>
      <c r="I13" s="188"/>
      <c r="J13" s="191"/>
      <c r="K13" s="191"/>
    </row>
    <row r="14" spans="1:11" ht="23.25" x14ac:dyDescent="0.5">
      <c r="A14" s="195" t="s">
        <v>25</v>
      </c>
      <c r="B14" s="195">
        <v>16018500000</v>
      </c>
      <c r="C14" s="195">
        <v>1380389569.0300002</v>
      </c>
      <c r="D14" s="195">
        <v>2620789815.4200006</v>
      </c>
      <c r="E14" s="183" t="s">
        <v>9</v>
      </c>
      <c r="F14" s="195">
        <v>13397710184.58</v>
      </c>
      <c r="G14" s="186"/>
      <c r="H14" s="190"/>
      <c r="I14" s="188"/>
      <c r="J14" s="191"/>
      <c r="K14" s="191"/>
    </row>
    <row r="15" spans="1:11" ht="23.25" x14ac:dyDescent="0.5">
      <c r="A15" s="184" t="s">
        <v>26</v>
      </c>
      <c r="B15" s="184"/>
      <c r="C15" s="184"/>
      <c r="D15" s="184"/>
      <c r="E15" s="185"/>
      <c r="F15" s="184"/>
      <c r="G15" s="186"/>
      <c r="H15" s="181"/>
      <c r="I15" s="188"/>
      <c r="J15" s="191"/>
      <c r="K15" s="191"/>
    </row>
    <row r="16" spans="1:11" ht="24" thickBot="1" x14ac:dyDescent="0.55000000000000004">
      <c r="A16" s="188" t="s">
        <v>27</v>
      </c>
      <c r="B16" s="196">
        <v>25000000000</v>
      </c>
      <c r="C16" s="188">
        <v>2133201715.24</v>
      </c>
      <c r="D16" s="188">
        <v>10250909310.380001</v>
      </c>
      <c r="E16" s="189" t="s">
        <v>9</v>
      </c>
      <c r="F16" s="188">
        <v>14749090689.619999</v>
      </c>
      <c r="G16" s="186"/>
      <c r="H16" s="197"/>
      <c r="I16" s="198" t="s">
        <v>28</v>
      </c>
      <c r="J16" s="199">
        <v>259261386.39999995</v>
      </c>
      <c r="K16" s="199">
        <v>1132442898.2699997</v>
      </c>
    </row>
    <row r="17" spans="1:11" ht="24" thickTop="1" x14ac:dyDescent="0.5">
      <c r="A17" s="188" t="s">
        <v>29</v>
      </c>
      <c r="B17" s="196"/>
      <c r="C17" s="188"/>
      <c r="D17" s="188"/>
      <c r="E17" s="189"/>
      <c r="F17" s="188"/>
      <c r="G17" s="186"/>
      <c r="H17" s="176"/>
      <c r="I17" s="176"/>
      <c r="J17" s="176"/>
      <c r="K17" s="176"/>
    </row>
    <row r="18" spans="1:11" ht="23.25" x14ac:dyDescent="0.5">
      <c r="A18" s="188" t="s">
        <v>30</v>
      </c>
      <c r="B18" s="196">
        <v>12000000000</v>
      </c>
      <c r="C18" s="188">
        <v>1121011001.1300001</v>
      </c>
      <c r="D18" s="188">
        <v>6120217937.2200003</v>
      </c>
      <c r="E18" s="200" t="s">
        <v>9</v>
      </c>
      <c r="F18" s="188">
        <v>5879782062.7799997</v>
      </c>
      <c r="G18" s="186"/>
      <c r="H18" s="176"/>
      <c r="I18" s="176"/>
      <c r="J18" s="176"/>
      <c r="K18" s="176"/>
    </row>
    <row r="19" spans="1:11" ht="23.25" x14ac:dyDescent="0.5">
      <c r="A19" s="188" t="s">
        <v>31</v>
      </c>
      <c r="B19" s="196">
        <v>1200000000</v>
      </c>
      <c r="C19" s="188">
        <v>0</v>
      </c>
      <c r="D19" s="188">
        <v>0</v>
      </c>
      <c r="E19" s="189" t="s">
        <v>9</v>
      </c>
      <c r="F19" s="188">
        <v>1200000000</v>
      </c>
      <c r="G19" s="186"/>
      <c r="H19" s="192"/>
      <c r="I19" s="192"/>
      <c r="J19" s="177"/>
      <c r="K19" s="186"/>
    </row>
    <row r="20" spans="1:11" ht="23.25" x14ac:dyDescent="0.5">
      <c r="A20" s="188" t="s">
        <v>32</v>
      </c>
      <c r="B20" s="196">
        <v>60000000</v>
      </c>
      <c r="C20" s="188">
        <v>4675553</v>
      </c>
      <c r="D20" s="188">
        <v>19804441.5</v>
      </c>
      <c r="E20" s="189" t="s">
        <v>9</v>
      </c>
      <c r="F20" s="188">
        <v>40195558.5</v>
      </c>
      <c r="G20" s="186"/>
      <c r="H20" s="179"/>
      <c r="I20" s="176"/>
      <c r="J20" s="176"/>
      <c r="K20" s="176"/>
    </row>
    <row r="21" spans="1:11" ht="23.25" x14ac:dyDescent="0.5">
      <c r="A21" s="188" t="s">
        <v>33</v>
      </c>
      <c r="B21" s="196">
        <v>3000000000</v>
      </c>
      <c r="C21" s="188">
        <v>394793250.82999998</v>
      </c>
      <c r="D21" s="188">
        <v>1335828931.79</v>
      </c>
      <c r="E21" s="189" t="s">
        <v>9</v>
      </c>
      <c r="F21" s="188">
        <v>1664171068.21</v>
      </c>
      <c r="G21" s="186"/>
      <c r="H21" s="179"/>
      <c r="I21" s="176"/>
      <c r="J21" s="176"/>
      <c r="K21" s="176"/>
    </row>
    <row r="22" spans="1:11" ht="23.25" x14ac:dyDescent="0.5">
      <c r="A22" s="201" t="s">
        <v>34</v>
      </c>
      <c r="B22" s="202">
        <v>12170000000</v>
      </c>
      <c r="C22" s="188">
        <v>1604463186</v>
      </c>
      <c r="D22" s="203">
        <v>5838809422</v>
      </c>
      <c r="E22" s="189" t="s">
        <v>9</v>
      </c>
      <c r="F22" s="204">
        <v>6331190578</v>
      </c>
      <c r="G22" s="186"/>
      <c r="H22" s="179"/>
      <c r="I22" s="176"/>
      <c r="J22" s="176"/>
      <c r="K22" s="176"/>
    </row>
    <row r="23" spans="1:11" ht="23.25" x14ac:dyDescent="0.5">
      <c r="A23" s="193" t="s">
        <v>35</v>
      </c>
      <c r="B23" s="196">
        <v>3570000000</v>
      </c>
      <c r="C23" s="188">
        <v>274073580.84999996</v>
      </c>
      <c r="D23" s="188">
        <v>1663599800.6700001</v>
      </c>
      <c r="E23" s="189" t="s">
        <v>9</v>
      </c>
      <c r="F23" s="188">
        <v>1906400199.3299999</v>
      </c>
      <c r="G23" s="186"/>
      <c r="H23" s="176"/>
      <c r="I23" s="176"/>
      <c r="J23" s="176"/>
      <c r="K23" s="176"/>
    </row>
    <row r="24" spans="1:11" ht="23.25" x14ac:dyDescent="0.5">
      <c r="A24" s="195" t="s">
        <v>36</v>
      </c>
      <c r="B24" s="205">
        <v>57000000000</v>
      </c>
      <c r="C24" s="205">
        <v>5532218287.0500002</v>
      </c>
      <c r="D24" s="205">
        <v>25229169843.560005</v>
      </c>
      <c r="E24" s="183" t="s">
        <v>9</v>
      </c>
      <c r="F24" s="195">
        <v>31770830156.439995</v>
      </c>
      <c r="G24" s="186"/>
      <c r="H24" s="192"/>
      <c r="I24" s="192"/>
      <c r="J24" s="192"/>
      <c r="K24" s="192"/>
    </row>
    <row r="25" spans="1:11" ht="23.25" x14ac:dyDescent="0.5">
      <c r="A25" s="184"/>
      <c r="B25" s="184"/>
      <c r="C25" s="184"/>
      <c r="D25" s="184"/>
      <c r="E25" s="185"/>
      <c r="F25" s="184"/>
      <c r="G25" s="186"/>
      <c r="H25" s="177"/>
      <c r="I25" s="177"/>
      <c r="J25" s="177"/>
      <c r="K25" s="177"/>
    </row>
    <row r="26" spans="1:11" ht="23.25" x14ac:dyDescent="0.5">
      <c r="A26" s="193" t="s">
        <v>37</v>
      </c>
      <c r="B26" s="193">
        <v>73018500000</v>
      </c>
      <c r="C26" s="193">
        <v>6912607856.0799999</v>
      </c>
      <c r="D26" s="193">
        <v>27849959658.980007</v>
      </c>
      <c r="E26" s="206" t="s">
        <v>9</v>
      </c>
      <c r="F26" s="193">
        <v>45168540341.019989</v>
      </c>
      <c r="G26" s="186"/>
      <c r="H26" s="176"/>
      <c r="I26" s="176"/>
      <c r="J26" s="176"/>
      <c r="K26" s="176"/>
    </row>
    <row r="27" spans="1:11" ht="23.25" x14ac:dyDescent="0.5">
      <c r="A27" s="184" t="s">
        <v>38</v>
      </c>
      <c r="B27" s="184"/>
      <c r="C27" s="184"/>
      <c r="D27" s="184"/>
      <c r="E27" s="185"/>
      <c r="F27" s="184"/>
      <c r="G27" s="186"/>
      <c r="H27" s="176"/>
      <c r="I27" s="176"/>
      <c r="J27" s="176"/>
      <c r="K27" s="176"/>
    </row>
    <row r="28" spans="1:11" ht="23.25" x14ac:dyDescent="0.5">
      <c r="A28" s="188" t="s">
        <v>39</v>
      </c>
      <c r="B28" s="188"/>
      <c r="C28" s="188"/>
      <c r="D28" s="188"/>
      <c r="E28" s="189"/>
      <c r="F28" s="188"/>
      <c r="G28" s="186"/>
      <c r="H28" s="176"/>
      <c r="I28" s="176"/>
      <c r="J28" s="176"/>
      <c r="K28" s="176"/>
    </row>
    <row r="29" spans="1:11" ht="23.25" x14ac:dyDescent="0.5">
      <c r="A29" s="188" t="s">
        <v>40</v>
      </c>
      <c r="B29" s="188"/>
      <c r="C29" s="188"/>
      <c r="D29" s="188"/>
      <c r="E29" s="189"/>
      <c r="F29" s="188"/>
      <c r="G29" s="186"/>
      <c r="H29" s="176"/>
      <c r="I29" s="176"/>
      <c r="J29" s="176"/>
      <c r="K29" s="176"/>
    </row>
    <row r="30" spans="1:11" ht="23.25" x14ac:dyDescent="0.5">
      <c r="A30" s="188" t="s">
        <v>41</v>
      </c>
      <c r="B30" s="188">
        <v>1841000000</v>
      </c>
      <c r="C30" s="188">
        <v>51472460</v>
      </c>
      <c r="D30" s="188">
        <v>232440218.12</v>
      </c>
      <c r="E30" s="189" t="s">
        <v>9</v>
      </c>
      <c r="F30" s="188">
        <v>1608559781.8800001</v>
      </c>
      <c r="G30" s="186"/>
      <c r="H30" s="176"/>
      <c r="I30" s="176"/>
      <c r="J30" s="176"/>
      <c r="K30" s="176"/>
    </row>
    <row r="31" spans="1:11" ht="23.25" x14ac:dyDescent="0.5">
      <c r="A31" s="188" t="s">
        <v>42</v>
      </c>
      <c r="B31" s="188">
        <v>38500000</v>
      </c>
      <c r="C31" s="188">
        <v>3139200</v>
      </c>
      <c r="D31" s="188">
        <v>15476280</v>
      </c>
      <c r="E31" s="189" t="s">
        <v>9</v>
      </c>
      <c r="F31" s="188">
        <v>23023720</v>
      </c>
      <c r="G31" s="186"/>
      <c r="H31" s="176"/>
      <c r="I31" s="176"/>
      <c r="J31" s="176"/>
      <c r="K31" s="176"/>
    </row>
    <row r="32" spans="1:11" ht="23.25" x14ac:dyDescent="0.5">
      <c r="A32" s="188" t="s">
        <v>43</v>
      </c>
      <c r="B32" s="188"/>
      <c r="C32" s="194"/>
      <c r="D32" s="194"/>
      <c r="E32" s="200"/>
      <c r="F32" s="194"/>
      <c r="G32" s="186"/>
      <c r="H32" s="192"/>
      <c r="I32" s="192"/>
      <c r="J32" s="192"/>
      <c r="K32" s="192"/>
    </row>
    <row r="33" spans="1:11" ht="23.25" x14ac:dyDescent="0.5">
      <c r="A33" s="188" t="s">
        <v>44</v>
      </c>
      <c r="B33" s="188">
        <v>64000000</v>
      </c>
      <c r="C33" s="188">
        <v>2636454.75</v>
      </c>
      <c r="D33" s="188">
        <v>18983491.91</v>
      </c>
      <c r="E33" s="189" t="s">
        <v>9</v>
      </c>
      <c r="F33" s="188">
        <v>45016508.090000004</v>
      </c>
      <c r="G33" s="186"/>
      <c r="H33" s="177"/>
      <c r="I33" s="177"/>
      <c r="J33" s="177"/>
      <c r="K33" s="177"/>
    </row>
    <row r="34" spans="1:11" ht="23.25" x14ac:dyDescent="0.5">
      <c r="A34" s="188" t="s">
        <v>45</v>
      </c>
      <c r="B34" s="188">
        <v>52000000</v>
      </c>
      <c r="C34" s="188">
        <v>3787670.9599999995</v>
      </c>
      <c r="D34" s="188">
        <v>21777380.960000001</v>
      </c>
      <c r="E34" s="189" t="s">
        <v>9</v>
      </c>
      <c r="F34" s="188">
        <v>30222619.039999999</v>
      </c>
      <c r="G34" s="186"/>
      <c r="H34" s="176"/>
      <c r="I34" s="176"/>
      <c r="J34" s="176"/>
      <c r="K34" s="176"/>
    </row>
    <row r="35" spans="1:11" ht="23.25" x14ac:dyDescent="0.5">
      <c r="A35" s="188" t="s">
        <v>46</v>
      </c>
      <c r="B35" s="188">
        <v>380000</v>
      </c>
      <c r="C35" s="188">
        <v>52400</v>
      </c>
      <c r="D35" s="188">
        <v>105630</v>
      </c>
      <c r="E35" s="189" t="s">
        <v>9</v>
      </c>
      <c r="F35" s="188">
        <v>274370</v>
      </c>
      <c r="G35" s="186"/>
      <c r="H35" s="176"/>
      <c r="I35" s="176"/>
      <c r="J35" s="176"/>
      <c r="K35" s="176"/>
    </row>
    <row r="36" spans="1:11" ht="23.25" x14ac:dyDescent="0.5">
      <c r="A36" s="188" t="s">
        <v>47</v>
      </c>
      <c r="B36" s="188"/>
      <c r="C36" s="188">
        <v>0</v>
      </c>
      <c r="D36" s="188">
        <v>0</v>
      </c>
      <c r="E36" s="189" t="s">
        <v>9</v>
      </c>
      <c r="F36" s="188">
        <v>0</v>
      </c>
      <c r="G36" s="186"/>
      <c r="H36" s="176"/>
      <c r="I36" s="176"/>
      <c r="J36" s="176"/>
      <c r="K36" s="176"/>
    </row>
    <row r="37" spans="1:11" ht="23.25" x14ac:dyDescent="0.5">
      <c r="A37" s="188" t="s">
        <v>48</v>
      </c>
      <c r="B37" s="188"/>
      <c r="C37" s="188">
        <v>0</v>
      </c>
      <c r="D37" s="188">
        <v>0</v>
      </c>
      <c r="E37" s="189" t="s">
        <v>9</v>
      </c>
      <c r="F37" s="188">
        <v>0</v>
      </c>
      <c r="G37" s="186"/>
      <c r="H37" s="176"/>
      <c r="I37" s="176"/>
      <c r="J37" s="176"/>
      <c r="K37" s="176"/>
    </row>
    <row r="38" spans="1:11" ht="23.25" x14ac:dyDescent="0.5">
      <c r="A38" s="188" t="s">
        <v>49</v>
      </c>
      <c r="B38" s="188"/>
      <c r="C38" s="188"/>
      <c r="D38" s="188"/>
      <c r="E38" s="189"/>
      <c r="F38" s="188"/>
      <c r="G38" s="186"/>
      <c r="H38" s="176"/>
      <c r="I38" s="176"/>
      <c r="J38" s="176"/>
      <c r="K38" s="176"/>
    </row>
    <row r="39" spans="1:11" ht="23.25" x14ac:dyDescent="0.5">
      <c r="A39" s="188" t="s">
        <v>50</v>
      </c>
      <c r="B39" s="188">
        <v>20000</v>
      </c>
      <c r="C39" s="188">
        <v>800</v>
      </c>
      <c r="D39" s="188">
        <v>1600</v>
      </c>
      <c r="E39" s="189" t="s">
        <v>9</v>
      </c>
      <c r="F39" s="188">
        <v>18400</v>
      </c>
      <c r="G39" s="186"/>
      <c r="H39" s="176"/>
      <c r="I39" s="176"/>
      <c r="J39" s="176"/>
      <c r="K39" s="176"/>
    </row>
    <row r="40" spans="1:11" ht="23.25" x14ac:dyDescent="0.5">
      <c r="A40" s="188" t="s">
        <v>51</v>
      </c>
      <c r="B40" s="194"/>
      <c r="C40" s="194"/>
      <c r="D40" s="194"/>
      <c r="E40" s="200"/>
      <c r="F40" s="194"/>
      <c r="G40" s="186"/>
      <c r="H40" s="192"/>
      <c r="I40" s="192"/>
      <c r="J40" s="192"/>
      <c r="K40" s="192"/>
    </row>
    <row r="41" spans="1:11" ht="23.25" x14ac:dyDescent="0.5">
      <c r="A41" s="188" t="s">
        <v>52</v>
      </c>
      <c r="B41" s="188">
        <v>53000000</v>
      </c>
      <c r="C41" s="188">
        <v>6248680</v>
      </c>
      <c r="D41" s="188">
        <v>32052861</v>
      </c>
      <c r="E41" s="189" t="s">
        <v>9</v>
      </c>
      <c r="F41" s="188">
        <v>20947139</v>
      </c>
      <c r="G41" s="186"/>
      <c r="H41" s="177"/>
      <c r="I41" s="177"/>
      <c r="J41" s="177"/>
      <c r="K41" s="177"/>
    </row>
    <row r="42" spans="1:11" ht="23.25" x14ac:dyDescent="0.5">
      <c r="A42" s="188" t="s">
        <v>53</v>
      </c>
      <c r="B42" s="207">
        <v>1000000</v>
      </c>
      <c r="C42" s="188">
        <v>66380</v>
      </c>
      <c r="D42" s="188">
        <v>346493</v>
      </c>
      <c r="E42" s="189" t="s">
        <v>9</v>
      </c>
      <c r="F42" s="188">
        <v>653507</v>
      </c>
      <c r="G42" s="186"/>
      <c r="H42" s="176"/>
      <c r="I42" s="176"/>
      <c r="J42" s="176"/>
      <c r="K42" s="176"/>
    </row>
    <row r="43" spans="1:11" ht="23.25" x14ac:dyDescent="0.5">
      <c r="A43" s="188" t="s">
        <v>54</v>
      </c>
      <c r="B43" s="207">
        <v>8000000</v>
      </c>
      <c r="C43" s="188">
        <v>856900</v>
      </c>
      <c r="D43" s="188">
        <v>4178175</v>
      </c>
      <c r="E43" s="189" t="s">
        <v>9</v>
      </c>
      <c r="F43" s="188">
        <v>3821825</v>
      </c>
      <c r="G43" s="186"/>
      <c r="H43" s="176"/>
      <c r="I43" s="176"/>
      <c r="J43" s="176"/>
      <c r="K43" s="176"/>
    </row>
    <row r="44" spans="1:11" ht="23.25" x14ac:dyDescent="0.5">
      <c r="A44" s="203"/>
      <c r="B44" s="207"/>
      <c r="C44" s="203"/>
      <c r="D44" s="203"/>
      <c r="E44" s="208"/>
      <c r="F44" s="203"/>
      <c r="G44" s="186"/>
      <c r="H44" s="176"/>
      <c r="I44" s="176"/>
      <c r="J44" s="176"/>
      <c r="K44" s="176"/>
    </row>
    <row r="45" spans="1:11" ht="23.25" x14ac:dyDescent="0.5">
      <c r="A45" s="302" t="s">
        <v>55</v>
      </c>
      <c r="B45" s="302"/>
      <c r="C45" s="302"/>
      <c r="D45" s="302"/>
      <c r="E45" s="302"/>
      <c r="F45" s="302"/>
      <c r="G45" s="186"/>
      <c r="H45" s="176"/>
      <c r="I45" s="176"/>
      <c r="J45" s="176"/>
      <c r="K45" s="176"/>
    </row>
    <row r="46" spans="1:11" ht="23.25" x14ac:dyDescent="0.5">
      <c r="A46" s="302"/>
      <c r="B46" s="302"/>
      <c r="C46" s="302"/>
      <c r="D46" s="302"/>
      <c r="E46" s="302"/>
      <c r="F46" s="302"/>
      <c r="G46" s="186"/>
      <c r="H46" s="176"/>
      <c r="I46" s="176"/>
      <c r="J46" s="176"/>
      <c r="K46" s="176"/>
    </row>
    <row r="47" spans="1:11" ht="23.25" x14ac:dyDescent="0.5">
      <c r="A47" s="178" t="s">
        <v>2</v>
      </c>
      <c r="B47" s="178" t="s">
        <v>3</v>
      </c>
      <c r="C47" s="178" t="s">
        <v>4</v>
      </c>
      <c r="D47" s="178" t="s">
        <v>5</v>
      </c>
      <c r="E47" s="178" t="s">
        <v>6</v>
      </c>
      <c r="F47" s="178" t="s">
        <v>7</v>
      </c>
      <c r="G47" s="186"/>
      <c r="H47" s="176"/>
      <c r="I47" s="176"/>
      <c r="J47" s="176"/>
      <c r="K47" s="176"/>
    </row>
    <row r="48" spans="1:11" ht="23.25" x14ac:dyDescent="0.5">
      <c r="A48" s="181"/>
      <c r="B48" s="181" t="s">
        <v>8</v>
      </c>
      <c r="C48" s="181"/>
      <c r="D48" s="181"/>
      <c r="E48" s="181" t="s">
        <v>9</v>
      </c>
      <c r="F48" s="181" t="s">
        <v>56</v>
      </c>
      <c r="G48" s="186"/>
      <c r="H48" s="192"/>
      <c r="I48" s="192"/>
      <c r="J48" s="192"/>
      <c r="K48" s="192"/>
    </row>
    <row r="49" spans="1:11" ht="23.25" x14ac:dyDescent="0.5">
      <c r="A49" s="184"/>
      <c r="B49" s="184"/>
      <c r="C49" s="184"/>
      <c r="D49" s="184"/>
      <c r="E49" s="185"/>
      <c r="F49" s="184"/>
      <c r="G49" s="186"/>
      <c r="H49" s="177"/>
      <c r="I49" s="177"/>
      <c r="J49" s="177"/>
      <c r="K49" s="177"/>
    </row>
    <row r="50" spans="1:11" ht="23.25" x14ac:dyDescent="0.5">
      <c r="A50" s="188" t="s">
        <v>57</v>
      </c>
      <c r="B50" s="188">
        <v>3000000</v>
      </c>
      <c r="C50" s="188">
        <v>5000</v>
      </c>
      <c r="D50" s="188">
        <v>59000</v>
      </c>
      <c r="E50" s="189"/>
      <c r="F50" s="188">
        <v>2941000</v>
      </c>
      <c r="G50" s="186"/>
      <c r="H50" s="177"/>
      <c r="I50" s="177"/>
      <c r="J50" s="177"/>
      <c r="K50" s="177"/>
    </row>
    <row r="51" spans="1:11" ht="23.25" x14ac:dyDescent="0.5">
      <c r="A51" s="188" t="s">
        <v>58</v>
      </c>
      <c r="B51" s="188">
        <v>500000</v>
      </c>
      <c r="C51" s="188">
        <v>1250</v>
      </c>
      <c r="D51" s="188">
        <v>14625</v>
      </c>
      <c r="E51" s="189"/>
      <c r="F51" s="188">
        <v>485375</v>
      </c>
      <c r="G51" s="186"/>
      <c r="H51" s="177"/>
      <c r="I51" s="177"/>
      <c r="J51" s="177"/>
      <c r="K51" s="177"/>
    </row>
    <row r="52" spans="1:11" ht="23.25" x14ac:dyDescent="0.5">
      <c r="A52" s="188" t="s">
        <v>59</v>
      </c>
      <c r="B52" s="188"/>
      <c r="C52" s="188"/>
      <c r="D52" s="188"/>
      <c r="E52" s="189"/>
      <c r="F52" s="188"/>
      <c r="G52" s="186"/>
      <c r="H52" s="177"/>
      <c r="I52" s="177"/>
      <c r="J52" s="177"/>
      <c r="K52" s="177"/>
    </row>
    <row r="53" spans="1:11" ht="23.25" x14ac:dyDescent="0.5">
      <c r="A53" s="188" t="s">
        <v>60</v>
      </c>
      <c r="B53" s="194"/>
      <c r="C53" s="194"/>
      <c r="D53" s="194"/>
      <c r="E53" s="200"/>
      <c r="F53" s="194"/>
      <c r="G53" s="186"/>
      <c r="H53" s="176"/>
      <c r="I53" s="176"/>
      <c r="J53" s="176"/>
      <c r="K53" s="176"/>
    </row>
    <row r="54" spans="1:11" ht="23.25" x14ac:dyDescent="0.5">
      <c r="A54" s="188" t="s">
        <v>61</v>
      </c>
      <c r="B54" s="188">
        <v>113000000</v>
      </c>
      <c r="C54" s="188">
        <v>6625764</v>
      </c>
      <c r="D54" s="188">
        <v>60580000</v>
      </c>
      <c r="E54" s="189" t="s">
        <v>9</v>
      </c>
      <c r="F54" s="188">
        <v>52420000</v>
      </c>
      <c r="G54" s="186"/>
      <c r="H54" s="176"/>
      <c r="I54" s="176"/>
      <c r="J54" s="176"/>
      <c r="K54" s="176"/>
    </row>
    <row r="55" spans="1:11" ht="23.25" x14ac:dyDescent="0.5">
      <c r="A55" s="188" t="s">
        <v>62</v>
      </c>
      <c r="B55" s="188"/>
      <c r="C55" s="188"/>
      <c r="D55" s="188"/>
      <c r="E55" s="189"/>
      <c r="F55" s="188"/>
      <c r="G55" s="186"/>
      <c r="H55" s="176"/>
      <c r="I55" s="176"/>
      <c r="J55" s="176"/>
      <c r="K55" s="176"/>
    </row>
    <row r="56" spans="1:11" ht="23.25" x14ac:dyDescent="0.5">
      <c r="A56" s="188" t="s">
        <v>63</v>
      </c>
      <c r="B56" s="188">
        <v>15000000</v>
      </c>
      <c r="C56" s="188">
        <v>1045645</v>
      </c>
      <c r="D56" s="188">
        <v>6713900</v>
      </c>
      <c r="E56" s="189" t="s">
        <v>9</v>
      </c>
      <c r="F56" s="188">
        <v>8286100</v>
      </c>
      <c r="G56" s="186"/>
      <c r="H56" s="176"/>
      <c r="I56" s="176"/>
      <c r="J56" s="176"/>
      <c r="K56" s="176"/>
    </row>
    <row r="57" spans="1:11" ht="23.25" x14ac:dyDescent="0.5">
      <c r="A57" s="188" t="s">
        <v>64</v>
      </c>
      <c r="B57" s="188">
        <v>5000000</v>
      </c>
      <c r="C57" s="188">
        <v>0</v>
      </c>
      <c r="D57" s="188">
        <v>93489.5</v>
      </c>
      <c r="E57" s="189" t="s">
        <v>9</v>
      </c>
      <c r="F57" s="188">
        <v>4906510.5</v>
      </c>
      <c r="G57" s="186"/>
      <c r="H57" s="192"/>
      <c r="I57" s="192"/>
      <c r="J57" s="192"/>
      <c r="K57" s="192"/>
    </row>
    <row r="58" spans="1:11" ht="23.25" x14ac:dyDescent="0.5">
      <c r="A58" s="188" t="s">
        <v>65</v>
      </c>
      <c r="B58" s="216"/>
      <c r="C58" s="188">
        <v>0</v>
      </c>
      <c r="D58" s="188">
        <v>0</v>
      </c>
      <c r="E58" s="189" t="s">
        <v>9</v>
      </c>
      <c r="F58" s="188">
        <v>0</v>
      </c>
      <c r="G58" s="186"/>
      <c r="H58" s="177"/>
      <c r="I58" s="177"/>
      <c r="J58" s="177"/>
      <c r="K58" s="177"/>
    </row>
    <row r="59" spans="1:11" ht="23.25" x14ac:dyDescent="0.5">
      <c r="A59" s="188" t="s">
        <v>66</v>
      </c>
      <c r="B59" s="188">
        <v>200000</v>
      </c>
      <c r="C59" s="188">
        <v>20725</v>
      </c>
      <c r="D59" s="188">
        <v>95220</v>
      </c>
      <c r="E59" s="189" t="s">
        <v>9</v>
      </c>
      <c r="F59" s="188">
        <v>104780</v>
      </c>
      <c r="G59" s="186"/>
      <c r="H59" s="176"/>
      <c r="I59" s="176"/>
      <c r="J59" s="176"/>
      <c r="K59" s="176"/>
    </row>
    <row r="60" spans="1:11" ht="23.25" x14ac:dyDescent="0.5">
      <c r="A60" s="188" t="s">
        <v>67</v>
      </c>
      <c r="B60" s="216"/>
      <c r="C60" s="188">
        <v>0</v>
      </c>
      <c r="D60" s="188">
        <v>0</v>
      </c>
      <c r="E60" s="189" t="s">
        <v>9</v>
      </c>
      <c r="F60" s="188">
        <v>0</v>
      </c>
      <c r="G60" s="186"/>
      <c r="H60" s="176"/>
      <c r="I60" s="176"/>
      <c r="J60" s="176"/>
      <c r="K60" s="176"/>
    </row>
    <row r="61" spans="1:11" ht="23.25" x14ac:dyDescent="0.5">
      <c r="A61" s="188" t="s">
        <v>68</v>
      </c>
      <c r="B61" s="188">
        <v>800000</v>
      </c>
      <c r="C61" s="188">
        <v>68000</v>
      </c>
      <c r="D61" s="188">
        <v>408000</v>
      </c>
      <c r="E61" s="189" t="s">
        <v>9</v>
      </c>
      <c r="F61" s="188">
        <v>392000</v>
      </c>
      <c r="G61" s="186"/>
      <c r="H61" s="176"/>
      <c r="I61" s="176"/>
      <c r="J61" s="176"/>
      <c r="K61" s="176"/>
    </row>
    <row r="62" spans="1:11" ht="23.25" x14ac:dyDescent="0.5">
      <c r="A62" s="188" t="s">
        <v>69</v>
      </c>
      <c r="B62" s="188">
        <v>300000</v>
      </c>
      <c r="C62" s="188">
        <v>34500</v>
      </c>
      <c r="D62" s="188">
        <v>220500</v>
      </c>
      <c r="E62" s="189" t="s">
        <v>9</v>
      </c>
      <c r="F62" s="188">
        <v>79500</v>
      </c>
      <c r="G62" s="186"/>
      <c r="H62" s="176"/>
      <c r="I62" s="176"/>
      <c r="J62" s="176"/>
      <c r="K62" s="176"/>
    </row>
    <row r="63" spans="1:11" ht="23.25" x14ac:dyDescent="0.5">
      <c r="A63" s="188" t="s">
        <v>70</v>
      </c>
      <c r="B63" s="188">
        <v>500000</v>
      </c>
      <c r="C63" s="188">
        <v>38920</v>
      </c>
      <c r="D63" s="188">
        <v>249360</v>
      </c>
      <c r="E63" s="189" t="s">
        <v>9</v>
      </c>
      <c r="F63" s="188">
        <v>250640</v>
      </c>
      <c r="G63" s="186"/>
      <c r="H63" s="176"/>
      <c r="I63" s="176"/>
      <c r="J63" s="176"/>
      <c r="K63" s="176"/>
    </row>
    <row r="64" spans="1:11" ht="23.25" x14ac:dyDescent="0.5">
      <c r="A64" s="188" t="s">
        <v>71</v>
      </c>
      <c r="B64" s="188"/>
      <c r="C64" s="188"/>
      <c r="D64" s="188"/>
      <c r="E64" s="189"/>
      <c r="F64" s="188"/>
      <c r="G64" s="186"/>
      <c r="H64" s="176"/>
      <c r="I64" s="176"/>
      <c r="J64" s="176"/>
      <c r="K64" s="176"/>
    </row>
    <row r="65" spans="1:11" ht="23.25" x14ac:dyDescent="0.5">
      <c r="A65" s="188" t="s">
        <v>72</v>
      </c>
      <c r="B65" s="188">
        <v>7200000</v>
      </c>
      <c r="C65" s="188">
        <v>523397</v>
      </c>
      <c r="D65" s="188">
        <v>3630751</v>
      </c>
      <c r="E65" s="189" t="s">
        <v>9</v>
      </c>
      <c r="F65" s="188">
        <v>3569249</v>
      </c>
      <c r="G65" s="186"/>
      <c r="H65" s="176"/>
      <c r="I65" s="176"/>
      <c r="J65" s="176"/>
      <c r="K65" s="176"/>
    </row>
    <row r="66" spans="1:11" ht="23.25" x14ac:dyDescent="0.5">
      <c r="A66" s="188" t="s">
        <v>73</v>
      </c>
      <c r="B66" s="188"/>
      <c r="C66" s="188"/>
      <c r="D66" s="188"/>
      <c r="E66" s="189"/>
      <c r="F66" s="188"/>
      <c r="G66" s="186"/>
      <c r="H66" s="176"/>
      <c r="I66" s="176"/>
      <c r="J66" s="176"/>
      <c r="K66" s="176"/>
    </row>
    <row r="67" spans="1:11" ht="23.25" x14ac:dyDescent="0.5">
      <c r="A67" s="188" t="s">
        <v>74</v>
      </c>
      <c r="B67" s="188">
        <v>200000000</v>
      </c>
      <c r="C67" s="188">
        <v>18040289.25</v>
      </c>
      <c r="D67" s="188">
        <v>80334547.700000003</v>
      </c>
      <c r="E67" s="189" t="s">
        <v>9</v>
      </c>
      <c r="F67" s="188">
        <v>119665452.3</v>
      </c>
      <c r="G67" s="186"/>
      <c r="H67" s="176"/>
      <c r="I67" s="176"/>
      <c r="J67" s="176"/>
      <c r="K67" s="176"/>
    </row>
    <row r="68" spans="1:11" ht="23.25" x14ac:dyDescent="0.5">
      <c r="A68" s="188" t="s">
        <v>75</v>
      </c>
      <c r="B68" s="188"/>
      <c r="C68" s="188"/>
      <c r="D68" s="188"/>
      <c r="E68" s="189"/>
      <c r="F68" s="188"/>
      <c r="G68" s="186"/>
      <c r="H68" s="192"/>
      <c r="I68" s="192"/>
      <c r="J68" s="192"/>
      <c r="K68" s="192"/>
    </row>
    <row r="69" spans="1:11" ht="23.25" x14ac:dyDescent="0.5">
      <c r="A69" s="188" t="s">
        <v>76</v>
      </c>
      <c r="B69" s="188"/>
      <c r="C69" s="188">
        <v>0</v>
      </c>
      <c r="D69" s="188">
        <v>0</v>
      </c>
      <c r="E69" s="189" t="s">
        <v>9</v>
      </c>
      <c r="F69" s="188">
        <v>0</v>
      </c>
      <c r="G69" s="186"/>
      <c r="H69" s="177"/>
      <c r="I69" s="177"/>
      <c r="J69" s="177"/>
      <c r="K69" s="177"/>
    </row>
    <row r="70" spans="1:11" ht="23.25" x14ac:dyDescent="0.5">
      <c r="A70" s="188" t="s">
        <v>77</v>
      </c>
      <c r="B70" s="188">
        <v>10000000</v>
      </c>
      <c r="C70" s="188">
        <v>880323.75</v>
      </c>
      <c r="D70" s="188">
        <v>4033052.25</v>
      </c>
      <c r="E70" s="189" t="s">
        <v>9</v>
      </c>
      <c r="F70" s="188">
        <v>5966947.75</v>
      </c>
      <c r="G70" s="186"/>
      <c r="H70" s="176"/>
      <c r="I70" s="176"/>
      <c r="J70" s="176"/>
      <c r="K70" s="176"/>
    </row>
    <row r="71" spans="1:11" ht="23.25" x14ac:dyDescent="0.5">
      <c r="A71" s="188" t="s">
        <v>78</v>
      </c>
      <c r="B71" s="188">
        <v>700000</v>
      </c>
      <c r="C71" s="188">
        <v>52150</v>
      </c>
      <c r="D71" s="188">
        <v>179355</v>
      </c>
      <c r="E71" s="189" t="s">
        <v>9</v>
      </c>
      <c r="F71" s="188">
        <v>520645</v>
      </c>
      <c r="G71" s="186"/>
      <c r="H71" s="176"/>
      <c r="I71" s="176"/>
      <c r="J71" s="176"/>
      <c r="K71" s="176"/>
    </row>
    <row r="72" spans="1:11" ht="23.25" x14ac:dyDescent="0.5">
      <c r="A72" s="188" t="s">
        <v>79</v>
      </c>
      <c r="B72" s="188">
        <v>1170000</v>
      </c>
      <c r="C72" s="188">
        <v>80730</v>
      </c>
      <c r="D72" s="188">
        <v>373970</v>
      </c>
      <c r="E72" s="189" t="s">
        <v>9</v>
      </c>
      <c r="F72" s="188">
        <v>796030</v>
      </c>
      <c r="G72" s="186"/>
      <c r="H72" s="176"/>
      <c r="I72" s="176"/>
      <c r="J72" s="176"/>
      <c r="K72" s="176"/>
    </row>
    <row r="73" spans="1:11" ht="23.25" x14ac:dyDescent="0.5">
      <c r="A73" s="188" t="s">
        <v>80</v>
      </c>
      <c r="B73" s="188">
        <v>10000000</v>
      </c>
      <c r="C73" s="188">
        <v>463056</v>
      </c>
      <c r="D73" s="188">
        <v>1484527</v>
      </c>
      <c r="E73" s="189" t="s">
        <v>9</v>
      </c>
      <c r="F73" s="188">
        <v>8515473</v>
      </c>
      <c r="G73" s="186"/>
      <c r="H73" s="192"/>
      <c r="I73" s="192"/>
      <c r="J73" s="192"/>
      <c r="K73" s="192"/>
    </row>
    <row r="74" spans="1:11" ht="23.25" x14ac:dyDescent="0.5">
      <c r="A74" s="188" t="s">
        <v>81</v>
      </c>
      <c r="B74" s="188">
        <v>4500000</v>
      </c>
      <c r="C74" s="188">
        <v>307900</v>
      </c>
      <c r="D74" s="188">
        <v>1586810</v>
      </c>
      <c r="E74" s="189" t="s">
        <v>9</v>
      </c>
      <c r="F74" s="188">
        <v>2913190</v>
      </c>
      <c r="G74" s="186"/>
      <c r="H74" s="177"/>
      <c r="I74" s="177"/>
      <c r="J74" s="177"/>
      <c r="K74" s="177"/>
    </row>
    <row r="75" spans="1:11" ht="23.25" x14ac:dyDescent="0.5">
      <c r="A75" s="188" t="s">
        <v>82</v>
      </c>
      <c r="B75" s="188">
        <v>200000</v>
      </c>
      <c r="C75" s="188">
        <v>5000</v>
      </c>
      <c r="D75" s="188">
        <v>48720</v>
      </c>
      <c r="E75" s="189" t="s">
        <v>9</v>
      </c>
      <c r="F75" s="188">
        <v>151280</v>
      </c>
      <c r="G75" s="186"/>
      <c r="H75" s="176"/>
      <c r="I75" s="176"/>
      <c r="J75" s="176"/>
      <c r="K75" s="176"/>
    </row>
    <row r="76" spans="1:11" ht="23.25" x14ac:dyDescent="0.5">
      <c r="A76" s="188" t="s">
        <v>83</v>
      </c>
      <c r="B76" s="188">
        <v>7000000</v>
      </c>
      <c r="C76" s="188">
        <v>295300</v>
      </c>
      <c r="D76" s="188">
        <v>1431640</v>
      </c>
      <c r="E76" s="189" t="s">
        <v>9</v>
      </c>
      <c r="F76" s="188">
        <v>5568360</v>
      </c>
      <c r="G76" s="186"/>
      <c r="H76" s="176"/>
      <c r="I76" s="176"/>
      <c r="J76" s="176"/>
      <c r="K76" s="176"/>
    </row>
    <row r="77" spans="1:11" ht="23.25" x14ac:dyDescent="0.5">
      <c r="A77" s="188" t="s">
        <v>84</v>
      </c>
      <c r="B77" s="188">
        <v>14000000</v>
      </c>
      <c r="C77" s="188">
        <v>810220</v>
      </c>
      <c r="D77" s="188">
        <v>3502985</v>
      </c>
      <c r="E77" s="189" t="s">
        <v>9</v>
      </c>
      <c r="F77" s="188">
        <v>10497015</v>
      </c>
      <c r="G77" s="186"/>
      <c r="H77" s="176"/>
      <c r="I77" s="176"/>
      <c r="J77" s="176"/>
      <c r="K77" s="176"/>
    </row>
    <row r="78" spans="1:11" ht="23.25" x14ac:dyDescent="0.5">
      <c r="A78" s="188" t="s">
        <v>85</v>
      </c>
      <c r="B78" s="188">
        <v>80000</v>
      </c>
      <c r="C78" s="188">
        <v>1940</v>
      </c>
      <c r="D78" s="188">
        <v>1940</v>
      </c>
      <c r="E78" s="189" t="s">
        <v>9</v>
      </c>
      <c r="F78" s="188">
        <v>78060</v>
      </c>
      <c r="G78" s="186"/>
      <c r="H78" s="192"/>
      <c r="I78" s="192"/>
      <c r="J78" s="192"/>
      <c r="K78" s="192"/>
    </row>
    <row r="79" spans="1:11" ht="23.25" x14ac:dyDescent="0.5">
      <c r="A79" s="188" t="s">
        <v>86</v>
      </c>
      <c r="B79" s="188">
        <v>8380000</v>
      </c>
      <c r="C79" s="188">
        <v>4899920</v>
      </c>
      <c r="D79" s="188">
        <v>18432350</v>
      </c>
      <c r="E79" s="189" t="s">
        <v>6</v>
      </c>
      <c r="F79" s="188">
        <v>10052350</v>
      </c>
      <c r="G79" s="186"/>
      <c r="H79" s="177"/>
      <c r="I79" s="177"/>
      <c r="J79" s="177"/>
      <c r="K79" s="177"/>
    </row>
    <row r="80" spans="1:11" ht="23.25" x14ac:dyDescent="0.5">
      <c r="A80" s="188" t="s">
        <v>87</v>
      </c>
      <c r="B80" s="188"/>
      <c r="C80" s="188">
        <v>0</v>
      </c>
      <c r="D80" s="188">
        <v>0</v>
      </c>
      <c r="E80" s="189" t="s">
        <v>9</v>
      </c>
      <c r="F80" s="188">
        <v>0</v>
      </c>
      <c r="G80" s="186"/>
      <c r="H80" s="176"/>
      <c r="I80" s="176"/>
      <c r="J80" s="176"/>
      <c r="K80" s="176"/>
    </row>
    <row r="81" spans="1:11" ht="23.25" x14ac:dyDescent="0.5">
      <c r="A81" s="188" t="s">
        <v>88</v>
      </c>
      <c r="B81" s="188">
        <v>30000</v>
      </c>
      <c r="C81" s="188">
        <v>1500</v>
      </c>
      <c r="D81" s="188">
        <v>21025</v>
      </c>
      <c r="E81" s="189" t="s">
        <v>9</v>
      </c>
      <c r="F81" s="188">
        <v>8975</v>
      </c>
      <c r="G81" s="186"/>
      <c r="H81" s="176"/>
      <c r="I81" s="176"/>
      <c r="J81" s="176"/>
      <c r="K81" s="176"/>
    </row>
    <row r="82" spans="1:11" ht="23.25" x14ac:dyDescent="0.5">
      <c r="A82" s="188" t="s">
        <v>89</v>
      </c>
      <c r="B82" s="188"/>
      <c r="C82" s="188">
        <v>0</v>
      </c>
      <c r="D82" s="188">
        <v>0</v>
      </c>
      <c r="E82" s="189" t="s">
        <v>9</v>
      </c>
      <c r="F82" s="188">
        <v>0</v>
      </c>
      <c r="G82" s="186"/>
      <c r="H82" s="176"/>
      <c r="I82" s="176"/>
      <c r="J82" s="176"/>
      <c r="K82" s="176"/>
    </row>
    <row r="83" spans="1:11" ht="23.25" x14ac:dyDescent="0.5">
      <c r="A83" s="188" t="s">
        <v>90</v>
      </c>
      <c r="B83" s="188">
        <v>42000000</v>
      </c>
      <c r="C83" s="188">
        <v>0</v>
      </c>
      <c r="D83" s="188">
        <v>0</v>
      </c>
      <c r="E83" s="189" t="s">
        <v>9</v>
      </c>
      <c r="F83" s="188">
        <v>42000000</v>
      </c>
      <c r="G83" s="186"/>
      <c r="H83" s="176"/>
      <c r="I83" s="176"/>
      <c r="J83" s="176"/>
      <c r="K83" s="176"/>
    </row>
    <row r="84" spans="1:11" ht="23.25" x14ac:dyDescent="0.5">
      <c r="A84" s="188" t="s">
        <v>91</v>
      </c>
      <c r="B84" s="188">
        <v>40000</v>
      </c>
      <c r="C84" s="188">
        <v>4800</v>
      </c>
      <c r="D84" s="188">
        <v>32939</v>
      </c>
      <c r="E84" s="189" t="s">
        <v>9</v>
      </c>
      <c r="F84" s="188">
        <v>7061</v>
      </c>
      <c r="G84" s="186"/>
      <c r="H84" s="176"/>
      <c r="I84" s="176"/>
      <c r="J84" s="176"/>
      <c r="K84" s="176"/>
    </row>
    <row r="85" spans="1:11" ht="23.25" x14ac:dyDescent="0.5">
      <c r="A85" s="185" t="s">
        <v>92</v>
      </c>
      <c r="B85" s="184"/>
      <c r="C85" s="184"/>
      <c r="D85" s="184"/>
      <c r="E85" s="185"/>
      <c r="F85" s="184"/>
      <c r="G85" s="186"/>
      <c r="H85" s="176"/>
      <c r="I85" s="176"/>
      <c r="J85" s="176"/>
      <c r="K85" s="176"/>
    </row>
    <row r="86" spans="1:11" ht="23.25" x14ac:dyDescent="0.5">
      <c r="A86" s="206" t="s">
        <v>93</v>
      </c>
      <c r="B86" s="193">
        <v>2501500000</v>
      </c>
      <c r="C86" s="193">
        <v>102467275.71000001</v>
      </c>
      <c r="D86" s="193">
        <v>508890836.44</v>
      </c>
      <c r="E86" s="206" t="s">
        <v>9</v>
      </c>
      <c r="F86" s="193">
        <v>1992609163.5599999</v>
      </c>
      <c r="G86" s="186"/>
      <c r="H86" s="176"/>
      <c r="I86" s="176"/>
      <c r="J86" s="176"/>
      <c r="K86" s="176"/>
    </row>
    <row r="87" spans="1:11" ht="23.25" x14ac:dyDescent="0.5">
      <c r="A87" s="208"/>
      <c r="B87" s="203"/>
      <c r="C87" s="203"/>
      <c r="D87" s="203"/>
      <c r="E87" s="208"/>
      <c r="F87" s="203"/>
      <c r="G87" s="186"/>
      <c r="H87" s="176"/>
      <c r="I87" s="176"/>
      <c r="J87" s="176"/>
      <c r="K87" s="176"/>
    </row>
    <row r="88" spans="1:11" ht="23.25" x14ac:dyDescent="0.5">
      <c r="A88" s="208"/>
      <c r="B88" s="203"/>
      <c r="C88" s="203"/>
      <c r="D88" s="203"/>
      <c r="E88" s="208"/>
      <c r="F88" s="203"/>
      <c r="G88" s="186"/>
      <c r="H88" s="176"/>
      <c r="I88" s="176"/>
      <c r="J88" s="176"/>
      <c r="K88" s="176"/>
    </row>
    <row r="89" spans="1:11" ht="23.25" x14ac:dyDescent="0.5">
      <c r="A89" s="208"/>
      <c r="B89" s="203"/>
      <c r="C89" s="203"/>
      <c r="D89" s="203"/>
      <c r="E89" s="208"/>
      <c r="F89" s="203"/>
      <c r="G89" s="186"/>
      <c r="H89" s="176"/>
      <c r="I89" s="176"/>
      <c r="J89" s="176"/>
      <c r="K89" s="176"/>
    </row>
    <row r="90" spans="1:11" ht="23.25" x14ac:dyDescent="0.5">
      <c r="A90" s="208"/>
      <c r="B90" s="203"/>
      <c r="C90" s="203"/>
      <c r="D90" s="203"/>
      <c r="E90" s="208"/>
      <c r="F90" s="203"/>
      <c r="G90" s="186"/>
      <c r="H90" s="176"/>
      <c r="I90" s="176"/>
      <c r="J90" s="176"/>
      <c r="K90" s="176"/>
    </row>
    <row r="91" spans="1:11" ht="23.25" x14ac:dyDescent="0.5">
      <c r="A91" s="302" t="s">
        <v>94</v>
      </c>
      <c r="B91" s="302"/>
      <c r="C91" s="302"/>
      <c r="D91" s="302"/>
      <c r="E91" s="302"/>
      <c r="F91" s="302"/>
      <c r="G91" s="186"/>
      <c r="H91" s="176"/>
      <c r="I91" s="176"/>
      <c r="J91" s="176"/>
      <c r="K91" s="176"/>
    </row>
    <row r="92" spans="1:11" ht="23.25" x14ac:dyDescent="0.5">
      <c r="A92" s="302"/>
      <c r="B92" s="302"/>
      <c r="C92" s="302"/>
      <c r="D92" s="302"/>
      <c r="E92" s="302"/>
      <c r="F92" s="302"/>
      <c r="G92" s="186"/>
      <c r="H92" s="176"/>
      <c r="I92" s="176"/>
      <c r="J92" s="176"/>
      <c r="K92" s="176"/>
    </row>
    <row r="93" spans="1:11" ht="23.25" x14ac:dyDescent="0.5">
      <c r="A93" s="178" t="s">
        <v>2</v>
      </c>
      <c r="B93" s="178" t="s">
        <v>3</v>
      </c>
      <c r="C93" s="178" t="s">
        <v>4</v>
      </c>
      <c r="D93" s="178" t="s">
        <v>5</v>
      </c>
      <c r="E93" s="178" t="s">
        <v>6</v>
      </c>
      <c r="F93" s="178" t="s">
        <v>7</v>
      </c>
      <c r="G93" s="186"/>
      <c r="H93" s="176"/>
      <c r="I93" s="176"/>
      <c r="J93" s="176"/>
      <c r="K93" s="176"/>
    </row>
    <row r="94" spans="1:11" ht="23.25" x14ac:dyDescent="0.5">
      <c r="A94" s="181"/>
      <c r="B94" s="181" t="s">
        <v>8</v>
      </c>
      <c r="C94" s="181"/>
      <c r="D94" s="181"/>
      <c r="E94" s="181" t="s">
        <v>9</v>
      </c>
      <c r="F94" s="181" t="s">
        <v>56</v>
      </c>
      <c r="G94" s="186"/>
      <c r="H94" s="176"/>
      <c r="I94" s="176"/>
      <c r="J94" s="176"/>
      <c r="K94" s="176"/>
    </row>
    <row r="95" spans="1:11" ht="23.25" x14ac:dyDescent="0.5">
      <c r="A95" s="209" t="s">
        <v>95</v>
      </c>
      <c r="B95" s="184"/>
      <c r="C95" s="184"/>
      <c r="D95" s="184"/>
      <c r="E95" s="185"/>
      <c r="F95" s="184"/>
      <c r="G95" s="186"/>
      <c r="H95" s="176"/>
      <c r="I95" s="176"/>
      <c r="J95" s="176"/>
      <c r="K95" s="176"/>
    </row>
    <row r="96" spans="1:11" ht="23.25" x14ac:dyDescent="0.5">
      <c r="A96" s="210" t="s">
        <v>96</v>
      </c>
      <c r="B96" s="188">
        <v>424000000</v>
      </c>
      <c r="C96" s="188">
        <v>10689796.460000001</v>
      </c>
      <c r="D96" s="188">
        <v>92048256.429999977</v>
      </c>
      <c r="E96" s="189" t="s">
        <v>9</v>
      </c>
      <c r="F96" s="188">
        <v>331951743.57000005</v>
      </c>
      <c r="G96" s="186"/>
      <c r="H96" s="192"/>
      <c r="I96" s="192"/>
      <c r="J96" s="192"/>
      <c r="K96" s="192"/>
    </row>
    <row r="97" spans="1:11" ht="23.25" x14ac:dyDescent="0.5">
      <c r="A97" s="210" t="s">
        <v>97</v>
      </c>
      <c r="B97" s="188"/>
      <c r="C97" s="188">
        <v>0</v>
      </c>
      <c r="D97" s="188">
        <v>0</v>
      </c>
      <c r="E97" s="189" t="s">
        <v>9</v>
      </c>
      <c r="F97" s="188">
        <v>0</v>
      </c>
      <c r="G97" s="186"/>
      <c r="H97" s="192"/>
      <c r="I97" s="192"/>
      <c r="J97" s="192"/>
      <c r="K97" s="192"/>
    </row>
    <row r="98" spans="1:11" ht="23.25" x14ac:dyDescent="0.5">
      <c r="A98" s="210" t="s">
        <v>98</v>
      </c>
      <c r="B98" s="188">
        <v>18965000</v>
      </c>
      <c r="C98" s="188">
        <v>0</v>
      </c>
      <c r="D98" s="188">
        <v>314122</v>
      </c>
      <c r="E98" s="189" t="s">
        <v>9</v>
      </c>
      <c r="F98" s="188">
        <v>18650878</v>
      </c>
      <c r="G98" s="186"/>
      <c r="H98" s="177"/>
      <c r="I98" s="177"/>
      <c r="J98" s="177"/>
      <c r="K98" s="177"/>
    </row>
    <row r="99" spans="1:11" ht="23.25" x14ac:dyDescent="0.5">
      <c r="A99" s="210" t="s">
        <v>99</v>
      </c>
      <c r="B99" s="188"/>
      <c r="C99" s="188">
        <v>0</v>
      </c>
      <c r="D99" s="188">
        <v>0</v>
      </c>
      <c r="E99" s="189" t="s">
        <v>9</v>
      </c>
      <c r="F99" s="188">
        <v>0</v>
      </c>
      <c r="G99" s="186"/>
      <c r="H99" s="192"/>
      <c r="I99" s="192"/>
      <c r="J99" s="192"/>
      <c r="K99" s="192"/>
    </row>
    <row r="100" spans="1:11" ht="23.25" x14ac:dyDescent="0.5">
      <c r="A100" s="210" t="s">
        <v>100</v>
      </c>
      <c r="B100" s="188"/>
      <c r="C100" s="188"/>
      <c r="D100" s="188"/>
      <c r="E100" s="189"/>
      <c r="F100" s="188"/>
      <c r="G100" s="186"/>
      <c r="H100" s="177"/>
      <c r="I100" s="177"/>
      <c r="J100" s="177"/>
      <c r="K100" s="177"/>
    </row>
    <row r="101" spans="1:11" ht="23.25" x14ac:dyDescent="0.5">
      <c r="A101" s="210" t="s">
        <v>101</v>
      </c>
      <c r="B101" s="188">
        <v>557000000</v>
      </c>
      <c r="C101" s="188">
        <v>29386674.769999996</v>
      </c>
      <c r="D101" s="188">
        <v>205647697.33000004</v>
      </c>
      <c r="E101" s="189" t="s">
        <v>9</v>
      </c>
      <c r="F101" s="188">
        <v>351352302.66999996</v>
      </c>
      <c r="G101" s="186"/>
      <c r="H101" s="176"/>
      <c r="I101" s="176"/>
      <c r="J101" s="176"/>
      <c r="K101" s="176"/>
    </row>
    <row r="102" spans="1:11" ht="23.25" x14ac:dyDescent="0.5">
      <c r="A102" s="210" t="s">
        <v>102</v>
      </c>
      <c r="B102" s="188">
        <v>35000</v>
      </c>
      <c r="C102" s="188">
        <v>0</v>
      </c>
      <c r="D102" s="188">
        <v>0</v>
      </c>
      <c r="E102" s="189" t="s">
        <v>9</v>
      </c>
      <c r="F102" s="188">
        <v>35000</v>
      </c>
      <c r="G102" s="186"/>
      <c r="H102" s="176"/>
      <c r="I102" s="176"/>
      <c r="J102" s="176"/>
      <c r="K102" s="176"/>
    </row>
    <row r="103" spans="1:11" ht="23.25" x14ac:dyDescent="0.5">
      <c r="A103" s="211" t="s">
        <v>103</v>
      </c>
      <c r="B103" s="195">
        <v>1000000000</v>
      </c>
      <c r="C103" s="195">
        <v>40076471.229999997</v>
      </c>
      <c r="D103" s="195">
        <v>298010075.75999999</v>
      </c>
      <c r="E103" s="183" t="s">
        <v>9</v>
      </c>
      <c r="F103" s="195">
        <v>701989924.24000001</v>
      </c>
      <c r="G103" s="186"/>
      <c r="H103" s="176"/>
      <c r="I103" s="176"/>
      <c r="J103" s="176"/>
      <c r="K103" s="176"/>
    </row>
    <row r="104" spans="1:11" ht="23.25" x14ac:dyDescent="0.5">
      <c r="A104" s="209" t="s">
        <v>104</v>
      </c>
      <c r="B104" s="212"/>
      <c r="C104" s="212"/>
      <c r="D104" s="212"/>
      <c r="E104" s="213"/>
      <c r="F104" s="212"/>
      <c r="G104" s="186"/>
      <c r="H104" s="176"/>
      <c r="I104" s="176"/>
      <c r="J104" s="176"/>
      <c r="K104" s="176"/>
    </row>
    <row r="105" spans="1:11" ht="23.25" x14ac:dyDescent="0.5">
      <c r="A105" s="210" t="s">
        <v>105</v>
      </c>
      <c r="B105" s="188"/>
      <c r="C105" s="188"/>
      <c r="D105" s="188"/>
      <c r="E105" s="189"/>
      <c r="F105" s="188"/>
      <c r="G105" s="186"/>
      <c r="H105" s="176"/>
      <c r="I105" s="176"/>
      <c r="J105" s="176"/>
      <c r="K105" s="176"/>
    </row>
    <row r="106" spans="1:11" ht="23.25" x14ac:dyDescent="0.5">
      <c r="A106" s="210" t="s">
        <v>106</v>
      </c>
      <c r="B106" s="188">
        <v>55000000</v>
      </c>
      <c r="C106" s="188">
        <v>0</v>
      </c>
      <c r="D106" s="188">
        <v>0</v>
      </c>
      <c r="E106" s="189" t="s">
        <v>9</v>
      </c>
      <c r="F106" s="188">
        <v>55000000</v>
      </c>
      <c r="G106" s="186"/>
      <c r="H106" s="176"/>
      <c r="I106" s="176"/>
      <c r="J106" s="176"/>
      <c r="K106" s="176"/>
    </row>
    <row r="107" spans="1:11" ht="23.25" x14ac:dyDescent="0.5">
      <c r="A107" s="210" t="s">
        <v>107</v>
      </c>
      <c r="B107" s="188">
        <v>5000000</v>
      </c>
      <c r="C107" s="188">
        <v>0</v>
      </c>
      <c r="D107" s="188">
        <v>0</v>
      </c>
      <c r="E107" s="189" t="s">
        <v>9</v>
      </c>
      <c r="F107" s="188">
        <v>5000000</v>
      </c>
      <c r="G107" s="186"/>
      <c r="H107" s="176"/>
      <c r="I107" s="176"/>
      <c r="J107" s="176"/>
      <c r="K107" s="176"/>
    </row>
    <row r="108" spans="1:11" ht="23.25" x14ac:dyDescent="0.5">
      <c r="A108" s="210" t="s">
        <v>108</v>
      </c>
      <c r="B108" s="188"/>
      <c r="C108" s="188">
        <v>0</v>
      </c>
      <c r="D108" s="188">
        <v>0</v>
      </c>
      <c r="E108" s="189" t="s">
        <v>9</v>
      </c>
      <c r="F108" s="188">
        <v>0</v>
      </c>
      <c r="G108" s="186"/>
      <c r="H108" s="176"/>
      <c r="I108" s="176"/>
      <c r="J108" s="176"/>
      <c r="K108" s="176"/>
    </row>
    <row r="109" spans="1:11" ht="23.25" x14ac:dyDescent="0.5">
      <c r="A109" s="209" t="s">
        <v>109</v>
      </c>
      <c r="B109" s="184"/>
      <c r="C109" s="184"/>
      <c r="D109" s="184"/>
      <c r="E109" s="185"/>
      <c r="F109" s="184"/>
      <c r="G109" s="186"/>
      <c r="H109" s="176"/>
      <c r="I109" s="215"/>
      <c r="J109" s="176"/>
      <c r="K109" s="176"/>
    </row>
    <row r="110" spans="1:11" ht="23.25" x14ac:dyDescent="0.5">
      <c r="A110" s="214" t="s">
        <v>110</v>
      </c>
      <c r="B110" s="193">
        <v>60000000</v>
      </c>
      <c r="C110" s="188">
        <v>0</v>
      </c>
      <c r="D110" s="193">
        <v>0</v>
      </c>
      <c r="E110" s="206" t="s">
        <v>9</v>
      </c>
      <c r="F110" s="193">
        <v>60000000</v>
      </c>
      <c r="G110" s="186"/>
      <c r="H110" s="176"/>
      <c r="I110" s="176"/>
      <c r="J110" s="176"/>
      <c r="K110" s="176"/>
    </row>
    <row r="111" spans="1:11" ht="23.25" x14ac:dyDescent="0.5">
      <c r="A111" s="209" t="s">
        <v>111</v>
      </c>
      <c r="B111" s="184"/>
      <c r="C111" s="184"/>
      <c r="D111" s="184"/>
      <c r="E111" s="185"/>
      <c r="F111" s="184"/>
      <c r="G111" s="186"/>
      <c r="H111" s="176"/>
      <c r="I111" s="176"/>
      <c r="J111" s="176"/>
      <c r="K111" s="176"/>
    </row>
    <row r="112" spans="1:11" ht="23.25" x14ac:dyDescent="0.5">
      <c r="A112" s="210" t="s">
        <v>112</v>
      </c>
      <c r="B112" s="188">
        <v>350000000</v>
      </c>
      <c r="C112" s="188">
        <v>221052122.81999999</v>
      </c>
      <c r="D112" s="188">
        <v>476310324.32000005</v>
      </c>
      <c r="E112" s="189" t="s">
        <v>6</v>
      </c>
      <c r="F112" s="188">
        <v>126310324.32000005</v>
      </c>
      <c r="G112" s="186"/>
      <c r="H112" s="176"/>
      <c r="I112" s="176"/>
      <c r="J112" s="176"/>
      <c r="K112" s="176"/>
    </row>
    <row r="113" spans="1:7" ht="23.25" x14ac:dyDescent="0.5">
      <c r="A113" s="210" t="s">
        <v>113</v>
      </c>
      <c r="B113" s="188">
        <v>50000000</v>
      </c>
      <c r="C113" s="188">
        <v>3960</v>
      </c>
      <c r="D113" s="188">
        <v>78360</v>
      </c>
      <c r="E113" s="189" t="s">
        <v>9</v>
      </c>
      <c r="F113" s="188">
        <v>49921640</v>
      </c>
      <c r="G113" s="186"/>
    </row>
    <row r="114" spans="1:7" ht="23.25" x14ac:dyDescent="0.5">
      <c r="A114" s="210" t="s">
        <v>114</v>
      </c>
      <c r="B114" s="188">
        <v>1520000000</v>
      </c>
      <c r="C114" s="188">
        <v>259261386.39999995</v>
      </c>
      <c r="D114" s="188">
        <v>1132442898.2699997</v>
      </c>
      <c r="E114" s="189" t="s">
        <v>9</v>
      </c>
      <c r="F114" s="188">
        <v>387557101.73000026</v>
      </c>
      <c r="G114" s="186"/>
    </row>
    <row r="115" spans="1:7" ht="23.25" x14ac:dyDescent="0.5">
      <c r="A115" s="211" t="s">
        <v>115</v>
      </c>
      <c r="B115" s="195">
        <v>1920000000</v>
      </c>
      <c r="C115" s="195">
        <v>480317469.21999991</v>
      </c>
      <c r="D115" s="195">
        <v>1608831582.5899997</v>
      </c>
      <c r="E115" s="183" t="s">
        <v>9</v>
      </c>
      <c r="F115" s="195">
        <v>311168417.41000032</v>
      </c>
      <c r="G115" s="186"/>
    </row>
    <row r="116" spans="1:7" ht="23.25" x14ac:dyDescent="0.5">
      <c r="A116" s="211" t="s">
        <v>116</v>
      </c>
      <c r="B116" s="195">
        <v>78500000000</v>
      </c>
      <c r="C116" s="195">
        <v>7535469072.2399998</v>
      </c>
      <c r="D116" s="195">
        <v>30265692153.770004</v>
      </c>
      <c r="E116" s="183" t="s">
        <v>9</v>
      </c>
      <c r="F116" s="195">
        <v>48234307846.229996</v>
      </c>
      <c r="G116" s="186"/>
    </row>
    <row r="117" spans="1:7" ht="23.25" x14ac:dyDescent="0.5">
      <c r="A117" s="209" t="s">
        <v>117</v>
      </c>
      <c r="B117" s="184"/>
      <c r="C117" s="184"/>
      <c r="D117" s="184"/>
      <c r="E117" s="185"/>
      <c r="F117" s="184"/>
      <c r="G117" s="186"/>
    </row>
    <row r="118" spans="1:7" ht="23.25" x14ac:dyDescent="0.5">
      <c r="A118" s="214" t="s">
        <v>118</v>
      </c>
      <c r="B118" s="193"/>
      <c r="C118" s="193">
        <v>0</v>
      </c>
      <c r="D118" s="193">
        <v>0</v>
      </c>
      <c r="E118" s="189" t="s">
        <v>9</v>
      </c>
      <c r="F118" s="188">
        <v>0</v>
      </c>
      <c r="G118" s="186"/>
    </row>
    <row r="119" spans="1:7" ht="23.25" x14ac:dyDescent="0.5">
      <c r="A119" s="211" t="s">
        <v>119</v>
      </c>
      <c r="B119" s="195">
        <v>0</v>
      </c>
      <c r="C119" s="195">
        <v>0</v>
      </c>
      <c r="D119" s="195">
        <v>0</v>
      </c>
      <c r="E119" s="183" t="s">
        <v>9</v>
      </c>
      <c r="F119" s="195">
        <v>0</v>
      </c>
      <c r="G119" s="186"/>
    </row>
    <row r="120" spans="1:7" ht="23.25" x14ac:dyDescent="0.5">
      <c r="A120" s="211" t="s">
        <v>120</v>
      </c>
      <c r="B120" s="195">
        <v>78500000000</v>
      </c>
      <c r="C120" s="195">
        <v>7535469072.2399998</v>
      </c>
      <c r="D120" s="195">
        <v>30265692153.770004</v>
      </c>
      <c r="E120" s="183" t="s">
        <v>9</v>
      </c>
      <c r="F120" s="195">
        <v>48234307846.229996</v>
      </c>
      <c r="G120" s="186"/>
    </row>
    <row r="122" spans="1:7" ht="23.25" x14ac:dyDescent="0.5">
      <c r="A122" s="46" t="s">
        <v>121</v>
      </c>
    </row>
  </sheetData>
  <mergeCells count="9">
    <mergeCell ref="H2:K2"/>
    <mergeCell ref="H3:K3"/>
    <mergeCell ref="A46:F46"/>
    <mergeCell ref="A92:F92"/>
    <mergeCell ref="A45:F45"/>
    <mergeCell ref="A91:F91"/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103" workbookViewId="0">
      <selection activeCell="A122" sqref="A122"/>
    </sheetView>
  </sheetViews>
  <sheetFormatPr defaultRowHeight="14.25" x14ac:dyDescent="0.2"/>
  <cols>
    <col min="1" max="1" width="39.75" bestFit="1" customWidth="1"/>
    <col min="2" max="4" width="15.125" bestFit="1" customWidth="1"/>
    <col min="5" max="5" width="3.125" bestFit="1" customWidth="1"/>
    <col min="6" max="6" width="15.125" bestFit="1" customWidth="1"/>
    <col min="9" max="9" width="13.5" bestFit="1" customWidth="1"/>
    <col min="10" max="10" width="11.625" bestFit="1" customWidth="1"/>
    <col min="11" max="11" width="13" bestFit="1" customWidth="1"/>
  </cols>
  <sheetData>
    <row r="1" spans="1:11" ht="23.25" x14ac:dyDescent="0.5">
      <c r="A1" s="302" t="s">
        <v>0</v>
      </c>
      <c r="B1" s="302"/>
      <c r="C1" s="302"/>
      <c r="D1" s="302"/>
      <c r="E1" s="302"/>
      <c r="F1" s="302"/>
      <c r="G1" s="218"/>
      <c r="H1" s="218"/>
      <c r="I1" s="218"/>
      <c r="J1" s="218"/>
      <c r="K1" s="218"/>
    </row>
    <row r="2" spans="1:11" ht="23.25" x14ac:dyDescent="0.5">
      <c r="A2" s="303">
        <v>43160</v>
      </c>
      <c r="B2" s="302"/>
      <c r="C2" s="302"/>
      <c r="D2" s="302"/>
      <c r="E2" s="302"/>
      <c r="F2" s="302"/>
      <c r="G2" s="218"/>
      <c r="H2" s="302" t="s">
        <v>1</v>
      </c>
      <c r="I2" s="302"/>
      <c r="J2" s="302"/>
      <c r="K2" s="302"/>
    </row>
    <row r="3" spans="1:11" ht="23.25" x14ac:dyDescent="0.5">
      <c r="A3" s="302"/>
      <c r="B3" s="302"/>
      <c r="C3" s="302"/>
      <c r="D3" s="302"/>
      <c r="E3" s="302"/>
      <c r="F3" s="302"/>
      <c r="G3" s="218"/>
      <c r="H3" s="303">
        <v>43160</v>
      </c>
      <c r="I3" s="302"/>
      <c r="J3" s="302"/>
      <c r="K3" s="302"/>
    </row>
    <row r="4" spans="1:11" ht="23.25" x14ac:dyDescent="0.5">
      <c r="A4" s="220" t="s">
        <v>2</v>
      </c>
      <c r="B4" s="220" t="s">
        <v>3</v>
      </c>
      <c r="C4" s="220" t="s">
        <v>4</v>
      </c>
      <c r="D4" s="220" t="s">
        <v>5</v>
      </c>
      <c r="E4" s="220" t="s">
        <v>6</v>
      </c>
      <c r="F4" s="220" t="s">
        <v>7</v>
      </c>
      <c r="G4" s="218"/>
      <c r="H4" s="221"/>
      <c r="I4" s="221"/>
      <c r="J4" s="222"/>
      <c r="K4" s="222"/>
    </row>
    <row r="5" spans="1:11" ht="23.25" x14ac:dyDescent="0.5">
      <c r="A5" s="223"/>
      <c r="B5" s="223" t="s">
        <v>8</v>
      </c>
      <c r="C5" s="223"/>
      <c r="D5" s="223"/>
      <c r="E5" s="223" t="s">
        <v>9</v>
      </c>
      <c r="F5" s="223" t="s">
        <v>10</v>
      </c>
      <c r="G5" s="218"/>
      <c r="H5" s="224" t="s">
        <v>11</v>
      </c>
      <c r="I5" s="224" t="s">
        <v>12</v>
      </c>
      <c r="J5" s="259" t="s">
        <v>4</v>
      </c>
      <c r="K5" s="224" t="s">
        <v>5</v>
      </c>
    </row>
    <row r="6" spans="1:11" ht="23.25" x14ac:dyDescent="0.5">
      <c r="A6" s="226" t="s">
        <v>13</v>
      </c>
      <c r="B6" s="226"/>
      <c r="C6" s="226"/>
      <c r="D6" s="226"/>
      <c r="E6" s="227"/>
      <c r="F6" s="226"/>
      <c r="G6" s="228"/>
      <c r="H6" s="220">
        <v>1</v>
      </c>
      <c r="I6" s="226" t="s">
        <v>14</v>
      </c>
      <c r="J6" s="229">
        <v>274525849.88</v>
      </c>
      <c r="K6" s="229">
        <v>1356009429.0499997</v>
      </c>
    </row>
    <row r="7" spans="1:11" ht="23.25" x14ac:dyDescent="0.5">
      <c r="A7" s="230" t="s">
        <v>15</v>
      </c>
      <c r="B7" s="230"/>
      <c r="C7" s="230"/>
      <c r="D7" s="230"/>
      <c r="E7" s="231"/>
      <c r="F7" s="230"/>
      <c r="G7" s="228"/>
      <c r="H7" s="232">
        <v>2</v>
      </c>
      <c r="I7" s="230" t="s">
        <v>16</v>
      </c>
      <c r="J7" s="233">
        <v>319000</v>
      </c>
      <c r="K7" s="233">
        <v>24317834.84</v>
      </c>
    </row>
    <row r="8" spans="1:11" ht="23.25" x14ac:dyDescent="0.5">
      <c r="A8" s="230" t="s">
        <v>17</v>
      </c>
      <c r="B8" s="230"/>
      <c r="C8" s="230"/>
      <c r="D8" s="230"/>
      <c r="E8" s="231"/>
      <c r="F8" s="230"/>
      <c r="G8" s="228"/>
      <c r="H8" s="232">
        <v>3</v>
      </c>
      <c r="I8" s="230" t="s">
        <v>18</v>
      </c>
      <c r="J8" s="233">
        <v>3388838.75</v>
      </c>
      <c r="K8" s="233">
        <v>7329125.75</v>
      </c>
    </row>
    <row r="9" spans="1:11" ht="23.25" x14ac:dyDescent="0.5">
      <c r="A9" s="230" t="s">
        <v>19</v>
      </c>
      <c r="B9" s="230">
        <v>158000000</v>
      </c>
      <c r="C9" s="230">
        <v>25961744.129999995</v>
      </c>
      <c r="D9" s="230">
        <v>90622032.570000008</v>
      </c>
      <c r="E9" s="231" t="s">
        <v>9</v>
      </c>
      <c r="F9" s="230">
        <v>67377967.429999992</v>
      </c>
      <c r="G9" s="228"/>
      <c r="H9" s="232">
        <v>4</v>
      </c>
      <c r="I9" s="230" t="s">
        <v>20</v>
      </c>
      <c r="J9" s="233">
        <v>99341.28</v>
      </c>
      <c r="K9" s="233">
        <v>23119538.540000003</v>
      </c>
    </row>
    <row r="10" spans="1:11" ht="23.25" x14ac:dyDescent="0.5">
      <c r="A10" s="230" t="s">
        <v>21</v>
      </c>
      <c r="B10" s="230">
        <v>14500000000</v>
      </c>
      <c r="C10" s="230">
        <v>2244068228.3499999</v>
      </c>
      <c r="D10" s="230">
        <v>4503423929.8900003</v>
      </c>
      <c r="E10" s="231" t="s">
        <v>9</v>
      </c>
      <c r="F10" s="230">
        <v>9996576070.1100006</v>
      </c>
      <c r="G10" s="228"/>
      <c r="H10" s="232"/>
      <c r="I10" s="230"/>
      <c r="J10" s="233"/>
      <c r="K10" s="233"/>
    </row>
    <row r="11" spans="1:11" ht="23.25" x14ac:dyDescent="0.5">
      <c r="A11" s="230" t="s">
        <v>22</v>
      </c>
      <c r="B11" s="230">
        <v>1060000000</v>
      </c>
      <c r="C11" s="230">
        <v>238226288.48000002</v>
      </c>
      <c r="D11" s="230">
        <v>440725353.50999999</v>
      </c>
      <c r="E11" s="231" t="s">
        <v>9</v>
      </c>
      <c r="F11" s="230">
        <v>619274646.49000001</v>
      </c>
      <c r="G11" s="228"/>
      <c r="H11" s="232"/>
      <c r="I11" s="230"/>
      <c r="J11" s="233"/>
      <c r="K11" s="233"/>
    </row>
    <row r="12" spans="1:11" ht="23.25" x14ac:dyDescent="0.5">
      <c r="A12" s="230" t="s">
        <v>23</v>
      </c>
      <c r="B12" s="230">
        <v>500000</v>
      </c>
      <c r="C12" s="230">
        <v>66654</v>
      </c>
      <c r="D12" s="230">
        <v>395840</v>
      </c>
      <c r="E12" s="231" t="s">
        <v>9</v>
      </c>
      <c r="F12" s="230">
        <v>104160</v>
      </c>
      <c r="G12" s="228"/>
      <c r="H12" s="232"/>
      <c r="I12" s="230"/>
      <c r="J12" s="233"/>
      <c r="K12" s="233"/>
    </row>
    <row r="13" spans="1:11" ht="23.25" x14ac:dyDescent="0.5">
      <c r="A13" s="235" t="s">
        <v>24</v>
      </c>
      <c r="B13" s="235">
        <v>300000000</v>
      </c>
      <c r="C13" s="230">
        <v>17695610.339999996</v>
      </c>
      <c r="D13" s="230">
        <v>111641184.75</v>
      </c>
      <c r="E13" s="231" t="s">
        <v>9</v>
      </c>
      <c r="F13" s="230">
        <v>188358815.25</v>
      </c>
      <c r="G13" s="228"/>
      <c r="H13" s="232"/>
      <c r="I13" s="230"/>
      <c r="J13" s="233"/>
      <c r="K13" s="233"/>
    </row>
    <row r="14" spans="1:11" ht="23.25" x14ac:dyDescent="0.5">
      <c r="A14" s="237" t="s">
        <v>25</v>
      </c>
      <c r="B14" s="237">
        <v>16018500000</v>
      </c>
      <c r="C14" s="237">
        <v>2526018525.3000002</v>
      </c>
      <c r="D14" s="237">
        <v>5146808340.7200003</v>
      </c>
      <c r="E14" s="225" t="s">
        <v>9</v>
      </c>
      <c r="F14" s="237">
        <v>10871691659.279999</v>
      </c>
      <c r="G14" s="228"/>
      <c r="H14" s="232"/>
      <c r="I14" s="230"/>
      <c r="J14" s="233"/>
      <c r="K14" s="233"/>
    </row>
    <row r="15" spans="1:11" ht="23.25" x14ac:dyDescent="0.5">
      <c r="A15" s="226" t="s">
        <v>26</v>
      </c>
      <c r="B15" s="226"/>
      <c r="C15" s="226"/>
      <c r="D15" s="226"/>
      <c r="E15" s="227"/>
      <c r="F15" s="226"/>
      <c r="G15" s="228"/>
      <c r="H15" s="223"/>
      <c r="I15" s="230"/>
      <c r="J15" s="233"/>
      <c r="K15" s="233"/>
    </row>
    <row r="16" spans="1:11" ht="24" thickBot="1" x14ac:dyDescent="0.55000000000000004">
      <c r="A16" s="230" t="s">
        <v>27</v>
      </c>
      <c r="B16" s="238">
        <v>25000000000</v>
      </c>
      <c r="C16" s="230">
        <v>4517020188.6300001</v>
      </c>
      <c r="D16" s="230">
        <v>14767929499.010002</v>
      </c>
      <c r="E16" s="231" t="s">
        <v>9</v>
      </c>
      <c r="F16" s="230">
        <v>10232070500.989998</v>
      </c>
      <c r="G16" s="228"/>
      <c r="H16" s="239"/>
      <c r="I16" s="240" t="s">
        <v>28</v>
      </c>
      <c r="J16" s="241">
        <v>278333029.90999997</v>
      </c>
      <c r="K16" s="241">
        <v>1410775928.1799996</v>
      </c>
    </row>
    <row r="17" spans="1:11" ht="24" thickTop="1" x14ac:dyDescent="0.5">
      <c r="A17" s="230" t="s">
        <v>29</v>
      </c>
      <c r="B17" s="238"/>
      <c r="C17" s="230"/>
      <c r="D17" s="230"/>
      <c r="E17" s="231"/>
      <c r="F17" s="230"/>
      <c r="G17" s="228"/>
      <c r="H17" s="218"/>
      <c r="I17" s="218"/>
      <c r="J17" s="218"/>
      <c r="K17" s="218"/>
    </row>
    <row r="18" spans="1:11" ht="23.25" x14ac:dyDescent="0.5">
      <c r="A18" s="230" t="s">
        <v>30</v>
      </c>
      <c r="B18" s="238">
        <v>12000000000</v>
      </c>
      <c r="C18" s="230">
        <v>1262133294.4100001</v>
      </c>
      <c r="D18" s="230">
        <v>7382351231.6300001</v>
      </c>
      <c r="E18" s="242" t="s">
        <v>9</v>
      </c>
      <c r="F18" s="230">
        <v>4617648768.3699999</v>
      </c>
      <c r="G18" s="228"/>
      <c r="H18" s="218"/>
      <c r="I18" s="218"/>
      <c r="J18" s="218"/>
      <c r="K18" s="218"/>
    </row>
    <row r="19" spans="1:11" ht="23.25" x14ac:dyDescent="0.5">
      <c r="A19" s="230" t="s">
        <v>31</v>
      </c>
      <c r="B19" s="238">
        <v>1200000000</v>
      </c>
      <c r="C19" s="230">
        <v>0</v>
      </c>
      <c r="D19" s="230">
        <v>0</v>
      </c>
      <c r="E19" s="231" t="s">
        <v>9</v>
      </c>
      <c r="F19" s="230">
        <v>1200000000</v>
      </c>
      <c r="G19" s="228"/>
      <c r="H19" s="234"/>
      <c r="I19" s="234"/>
      <c r="J19" s="219"/>
      <c r="K19" s="228"/>
    </row>
    <row r="20" spans="1:11" ht="23.25" x14ac:dyDescent="0.5">
      <c r="A20" s="230" t="s">
        <v>32</v>
      </c>
      <c r="B20" s="238">
        <v>60000000</v>
      </c>
      <c r="C20" s="230">
        <v>4452417.25</v>
      </c>
      <c r="D20" s="230">
        <v>24256858.75</v>
      </c>
      <c r="E20" s="231" t="s">
        <v>9</v>
      </c>
      <c r="F20" s="230">
        <v>35743141.25</v>
      </c>
      <c r="G20" s="228"/>
      <c r="H20" s="221"/>
      <c r="I20" s="218"/>
      <c r="J20" s="218"/>
      <c r="K20" s="218"/>
    </row>
    <row r="21" spans="1:11" ht="23.25" x14ac:dyDescent="0.5">
      <c r="A21" s="230" t="s">
        <v>33</v>
      </c>
      <c r="B21" s="238">
        <v>3000000000</v>
      </c>
      <c r="C21" s="230">
        <v>814790175.30999994</v>
      </c>
      <c r="D21" s="230">
        <v>2150619107.0999999</v>
      </c>
      <c r="E21" s="231" t="s">
        <v>9</v>
      </c>
      <c r="F21" s="230">
        <v>849380892.9000001</v>
      </c>
      <c r="G21" s="228"/>
      <c r="H21" s="221"/>
      <c r="I21" s="218"/>
      <c r="J21" s="218"/>
      <c r="K21" s="218"/>
    </row>
    <row r="22" spans="1:11" ht="23.25" x14ac:dyDescent="0.5">
      <c r="A22" s="243" t="s">
        <v>34</v>
      </c>
      <c r="B22" s="244">
        <v>12170000000</v>
      </c>
      <c r="C22" s="230">
        <v>898786432</v>
      </c>
      <c r="D22" s="245">
        <v>6737595854</v>
      </c>
      <c r="E22" s="231" t="s">
        <v>9</v>
      </c>
      <c r="F22" s="246">
        <v>5432404146</v>
      </c>
      <c r="G22" s="228"/>
      <c r="H22" s="221"/>
      <c r="I22" s="218"/>
      <c r="J22" s="218"/>
      <c r="K22" s="218"/>
    </row>
    <row r="23" spans="1:11" ht="23.25" x14ac:dyDescent="0.5">
      <c r="A23" s="235" t="s">
        <v>35</v>
      </c>
      <c r="B23" s="238">
        <v>3570000000</v>
      </c>
      <c r="C23" s="230">
        <v>122900707.03999999</v>
      </c>
      <c r="D23" s="230">
        <v>1786500507.71</v>
      </c>
      <c r="E23" s="231" t="s">
        <v>9</v>
      </c>
      <c r="F23" s="230">
        <v>1783499492.29</v>
      </c>
      <c r="G23" s="228"/>
      <c r="H23" s="218"/>
      <c r="I23" s="218"/>
      <c r="J23" s="218"/>
      <c r="K23" s="218"/>
    </row>
    <row r="24" spans="1:11" ht="23.25" x14ac:dyDescent="0.5">
      <c r="A24" s="237" t="s">
        <v>36</v>
      </c>
      <c r="B24" s="247">
        <v>57000000000</v>
      </c>
      <c r="C24" s="247">
        <v>7620083214.6400003</v>
      </c>
      <c r="D24" s="247">
        <v>32849253058.200001</v>
      </c>
      <c r="E24" s="225" t="s">
        <v>9</v>
      </c>
      <c r="F24" s="237">
        <v>24150746941.799999</v>
      </c>
      <c r="G24" s="228"/>
      <c r="H24" s="234"/>
      <c r="I24" s="234"/>
      <c r="J24" s="234"/>
      <c r="K24" s="234"/>
    </row>
    <row r="25" spans="1:11" ht="23.25" x14ac:dyDescent="0.5">
      <c r="A25" s="226"/>
      <c r="B25" s="226"/>
      <c r="C25" s="226"/>
      <c r="D25" s="226"/>
      <c r="E25" s="227"/>
      <c r="F25" s="226"/>
      <c r="G25" s="228"/>
      <c r="H25" s="219"/>
      <c r="I25" s="219"/>
      <c r="J25" s="219"/>
      <c r="K25" s="219"/>
    </row>
    <row r="26" spans="1:11" ht="23.25" x14ac:dyDescent="0.5">
      <c r="A26" s="235" t="s">
        <v>37</v>
      </c>
      <c r="B26" s="235">
        <v>73018500000</v>
      </c>
      <c r="C26" s="235">
        <v>10146101739.940001</v>
      </c>
      <c r="D26" s="235">
        <v>37996061398.919998</v>
      </c>
      <c r="E26" s="248" t="s">
        <v>9</v>
      </c>
      <c r="F26" s="235">
        <v>35022438601.080002</v>
      </c>
      <c r="G26" s="228"/>
      <c r="H26" s="218"/>
      <c r="I26" s="218"/>
      <c r="J26" s="218"/>
      <c r="K26" s="218"/>
    </row>
    <row r="27" spans="1:11" ht="23.25" x14ac:dyDescent="0.5">
      <c r="A27" s="226" t="s">
        <v>38</v>
      </c>
      <c r="B27" s="226"/>
      <c r="C27" s="226"/>
      <c r="D27" s="226"/>
      <c r="E27" s="227"/>
      <c r="F27" s="226"/>
      <c r="G27" s="228"/>
      <c r="H27" s="218"/>
      <c r="I27" s="218"/>
      <c r="J27" s="218"/>
      <c r="K27" s="218"/>
    </row>
    <row r="28" spans="1:11" ht="23.25" x14ac:dyDescent="0.5">
      <c r="A28" s="230" t="s">
        <v>39</v>
      </c>
      <c r="B28" s="230"/>
      <c r="C28" s="230"/>
      <c r="D28" s="230"/>
      <c r="E28" s="231"/>
      <c r="F28" s="230"/>
      <c r="G28" s="228"/>
      <c r="H28" s="218"/>
      <c r="I28" s="218"/>
      <c r="J28" s="218"/>
      <c r="K28" s="218"/>
    </row>
    <row r="29" spans="1:11" ht="23.25" x14ac:dyDescent="0.5">
      <c r="A29" s="230" t="s">
        <v>40</v>
      </c>
      <c r="B29" s="230"/>
      <c r="C29" s="230"/>
      <c r="D29" s="230"/>
      <c r="E29" s="231"/>
      <c r="F29" s="230"/>
      <c r="G29" s="228"/>
      <c r="H29" s="218"/>
      <c r="I29" s="218"/>
      <c r="J29" s="218"/>
      <c r="K29" s="218"/>
    </row>
    <row r="30" spans="1:11" ht="23.25" x14ac:dyDescent="0.5">
      <c r="A30" s="230" t="s">
        <v>41</v>
      </c>
      <c r="B30" s="230">
        <v>1841000000</v>
      </c>
      <c r="C30" s="230">
        <v>55376272</v>
      </c>
      <c r="D30" s="230">
        <v>287816490.12</v>
      </c>
      <c r="E30" s="231" t="s">
        <v>9</v>
      </c>
      <c r="F30" s="230">
        <v>1553183509.8800001</v>
      </c>
      <c r="G30" s="228"/>
      <c r="H30" s="218"/>
      <c r="I30" s="218"/>
      <c r="J30" s="218"/>
      <c r="K30" s="218"/>
    </row>
    <row r="31" spans="1:11" ht="23.25" x14ac:dyDescent="0.5">
      <c r="A31" s="230" t="s">
        <v>42</v>
      </c>
      <c r="B31" s="230">
        <v>38500000</v>
      </c>
      <c r="C31" s="230">
        <v>3344040</v>
      </c>
      <c r="D31" s="230">
        <v>18820320</v>
      </c>
      <c r="E31" s="231" t="s">
        <v>9</v>
      </c>
      <c r="F31" s="230">
        <v>19679680</v>
      </c>
      <c r="G31" s="228"/>
      <c r="H31" s="218"/>
      <c r="I31" s="218"/>
      <c r="J31" s="218"/>
      <c r="K31" s="218"/>
    </row>
    <row r="32" spans="1:11" ht="23.25" x14ac:dyDescent="0.5">
      <c r="A32" s="230" t="s">
        <v>43</v>
      </c>
      <c r="B32" s="230"/>
      <c r="C32" s="236"/>
      <c r="D32" s="236"/>
      <c r="E32" s="242"/>
      <c r="F32" s="236"/>
      <c r="G32" s="228"/>
      <c r="H32" s="234"/>
      <c r="I32" s="234"/>
      <c r="J32" s="234"/>
      <c r="K32" s="234"/>
    </row>
    <row r="33" spans="1:11" ht="23.25" x14ac:dyDescent="0.5">
      <c r="A33" s="230" t="s">
        <v>44</v>
      </c>
      <c r="B33" s="230">
        <v>64000000</v>
      </c>
      <c r="C33" s="230">
        <v>11636265.290000001</v>
      </c>
      <c r="D33" s="230">
        <v>30619757.200000003</v>
      </c>
      <c r="E33" s="231" t="s">
        <v>9</v>
      </c>
      <c r="F33" s="230">
        <v>33380242.799999997</v>
      </c>
      <c r="G33" s="228"/>
      <c r="H33" s="219"/>
      <c r="I33" s="219"/>
      <c r="J33" s="219"/>
      <c r="K33" s="219"/>
    </row>
    <row r="34" spans="1:11" ht="23.25" x14ac:dyDescent="0.5">
      <c r="A34" s="230" t="s">
        <v>45</v>
      </c>
      <c r="B34" s="230">
        <v>52000000</v>
      </c>
      <c r="C34" s="230">
        <v>4567380.6800000006</v>
      </c>
      <c r="D34" s="230">
        <v>26344761.640000001</v>
      </c>
      <c r="E34" s="231" t="s">
        <v>9</v>
      </c>
      <c r="F34" s="230">
        <v>25655238.359999999</v>
      </c>
      <c r="G34" s="228"/>
      <c r="H34" s="218"/>
      <c r="I34" s="218"/>
      <c r="J34" s="218"/>
      <c r="K34" s="218"/>
    </row>
    <row r="35" spans="1:11" ht="23.25" x14ac:dyDescent="0.5">
      <c r="A35" s="230" t="s">
        <v>46</v>
      </c>
      <c r="B35" s="230">
        <v>380000</v>
      </c>
      <c r="C35" s="230">
        <v>26230</v>
      </c>
      <c r="D35" s="230">
        <v>131860</v>
      </c>
      <c r="E35" s="231" t="s">
        <v>9</v>
      </c>
      <c r="F35" s="230">
        <v>248140</v>
      </c>
      <c r="G35" s="228"/>
      <c r="H35" s="218"/>
      <c r="I35" s="218"/>
      <c r="J35" s="218"/>
      <c r="K35" s="218"/>
    </row>
    <row r="36" spans="1:11" ht="23.25" x14ac:dyDescent="0.5">
      <c r="A36" s="230" t="s">
        <v>47</v>
      </c>
      <c r="B36" s="230"/>
      <c r="C36" s="230">
        <v>0</v>
      </c>
      <c r="D36" s="230">
        <v>0</v>
      </c>
      <c r="E36" s="231" t="s">
        <v>9</v>
      </c>
      <c r="F36" s="230">
        <v>0</v>
      </c>
      <c r="G36" s="228"/>
      <c r="H36" s="218"/>
      <c r="I36" s="218"/>
      <c r="J36" s="218"/>
      <c r="K36" s="218"/>
    </row>
    <row r="37" spans="1:11" ht="23.25" x14ac:dyDescent="0.5">
      <c r="A37" s="230" t="s">
        <v>48</v>
      </c>
      <c r="B37" s="230"/>
      <c r="C37" s="230">
        <v>0</v>
      </c>
      <c r="D37" s="230">
        <v>0</v>
      </c>
      <c r="E37" s="231" t="s">
        <v>9</v>
      </c>
      <c r="F37" s="230">
        <v>0</v>
      </c>
      <c r="G37" s="228"/>
      <c r="H37" s="218"/>
      <c r="I37" s="218"/>
      <c r="J37" s="218"/>
      <c r="K37" s="218"/>
    </row>
    <row r="38" spans="1:11" ht="23.25" x14ac:dyDescent="0.5">
      <c r="A38" s="230" t="s">
        <v>49</v>
      </c>
      <c r="B38" s="230"/>
      <c r="C38" s="230"/>
      <c r="D38" s="230"/>
      <c r="E38" s="231"/>
      <c r="F38" s="230"/>
      <c r="G38" s="228"/>
      <c r="H38" s="218"/>
      <c r="I38" s="218"/>
      <c r="J38" s="218"/>
      <c r="K38" s="218"/>
    </row>
    <row r="39" spans="1:11" ht="23.25" x14ac:dyDescent="0.5">
      <c r="A39" s="230" t="s">
        <v>50</v>
      </c>
      <c r="B39" s="230">
        <v>20000</v>
      </c>
      <c r="C39" s="230">
        <v>200</v>
      </c>
      <c r="D39" s="230">
        <v>1800</v>
      </c>
      <c r="E39" s="231" t="s">
        <v>9</v>
      </c>
      <c r="F39" s="230">
        <v>18200</v>
      </c>
      <c r="G39" s="228"/>
      <c r="H39" s="218"/>
      <c r="I39" s="218"/>
      <c r="J39" s="218"/>
      <c r="K39" s="218"/>
    </row>
    <row r="40" spans="1:11" ht="23.25" x14ac:dyDescent="0.5">
      <c r="A40" s="230" t="s">
        <v>51</v>
      </c>
      <c r="B40" s="236"/>
      <c r="C40" s="236"/>
      <c r="D40" s="236"/>
      <c r="E40" s="242"/>
      <c r="F40" s="236"/>
      <c r="G40" s="228"/>
      <c r="H40" s="234"/>
      <c r="I40" s="234"/>
      <c r="J40" s="234"/>
      <c r="K40" s="234"/>
    </row>
    <row r="41" spans="1:11" ht="23.25" x14ac:dyDescent="0.5">
      <c r="A41" s="230" t="s">
        <v>52</v>
      </c>
      <c r="B41" s="230">
        <v>53000000</v>
      </c>
      <c r="C41" s="230">
        <v>6892436</v>
      </c>
      <c r="D41" s="230">
        <v>38945297</v>
      </c>
      <c r="E41" s="231" t="s">
        <v>9</v>
      </c>
      <c r="F41" s="230">
        <v>14054703</v>
      </c>
      <c r="G41" s="228"/>
      <c r="H41" s="219"/>
      <c r="I41" s="219"/>
      <c r="J41" s="219"/>
      <c r="K41" s="219"/>
    </row>
    <row r="42" spans="1:11" ht="23.25" x14ac:dyDescent="0.5">
      <c r="A42" s="230" t="s">
        <v>53</v>
      </c>
      <c r="B42" s="249">
        <v>1000000</v>
      </c>
      <c r="C42" s="230">
        <v>75160</v>
      </c>
      <c r="D42" s="230">
        <v>421653</v>
      </c>
      <c r="E42" s="231" t="s">
        <v>9</v>
      </c>
      <c r="F42" s="230">
        <v>578347</v>
      </c>
      <c r="G42" s="228"/>
      <c r="H42" s="218"/>
      <c r="I42" s="218"/>
      <c r="J42" s="218"/>
      <c r="K42" s="218"/>
    </row>
    <row r="43" spans="1:11" ht="23.25" x14ac:dyDescent="0.5">
      <c r="A43" s="230" t="s">
        <v>54</v>
      </c>
      <c r="B43" s="249">
        <v>8000000</v>
      </c>
      <c r="C43" s="230">
        <v>807450</v>
      </c>
      <c r="D43" s="230">
        <v>4985625</v>
      </c>
      <c r="E43" s="231" t="s">
        <v>9</v>
      </c>
      <c r="F43" s="230">
        <v>3014375</v>
      </c>
      <c r="G43" s="228"/>
      <c r="H43" s="218"/>
      <c r="I43" s="218"/>
      <c r="J43" s="218"/>
      <c r="K43" s="218"/>
    </row>
    <row r="44" spans="1:11" ht="23.25" x14ac:dyDescent="0.5">
      <c r="A44" s="245"/>
      <c r="B44" s="249"/>
      <c r="C44" s="245"/>
      <c r="D44" s="245"/>
      <c r="E44" s="250"/>
      <c r="F44" s="245"/>
      <c r="G44" s="228"/>
      <c r="H44" s="218"/>
      <c r="I44" s="218"/>
      <c r="J44" s="218"/>
      <c r="K44" s="218"/>
    </row>
    <row r="45" spans="1:11" ht="23.25" x14ac:dyDescent="0.5">
      <c r="A45" s="302" t="s">
        <v>55</v>
      </c>
      <c r="B45" s="302"/>
      <c r="C45" s="302"/>
      <c r="D45" s="302"/>
      <c r="E45" s="302"/>
      <c r="F45" s="302"/>
      <c r="G45" s="228"/>
      <c r="H45" s="218"/>
      <c r="I45" s="218"/>
      <c r="J45" s="218"/>
      <c r="K45" s="218"/>
    </row>
    <row r="46" spans="1:11" ht="23.25" x14ac:dyDescent="0.5">
      <c r="A46" s="302"/>
      <c r="B46" s="302"/>
      <c r="C46" s="302"/>
      <c r="D46" s="302"/>
      <c r="E46" s="302"/>
      <c r="F46" s="302"/>
      <c r="G46" s="228"/>
      <c r="H46" s="218"/>
      <c r="I46" s="218"/>
      <c r="J46" s="218"/>
      <c r="K46" s="218"/>
    </row>
    <row r="47" spans="1:11" ht="23.25" x14ac:dyDescent="0.5">
      <c r="A47" s="220" t="s">
        <v>2</v>
      </c>
      <c r="B47" s="220" t="s">
        <v>3</v>
      </c>
      <c r="C47" s="220" t="s">
        <v>4</v>
      </c>
      <c r="D47" s="220" t="s">
        <v>5</v>
      </c>
      <c r="E47" s="220" t="s">
        <v>6</v>
      </c>
      <c r="F47" s="220" t="s">
        <v>7</v>
      </c>
      <c r="G47" s="228"/>
      <c r="H47" s="218"/>
      <c r="I47" s="218"/>
      <c r="J47" s="218"/>
      <c r="K47" s="218"/>
    </row>
    <row r="48" spans="1:11" ht="23.25" x14ac:dyDescent="0.5">
      <c r="A48" s="223"/>
      <c r="B48" s="223" t="s">
        <v>8</v>
      </c>
      <c r="C48" s="223"/>
      <c r="D48" s="223"/>
      <c r="E48" s="223" t="s">
        <v>9</v>
      </c>
      <c r="F48" s="223" t="s">
        <v>56</v>
      </c>
      <c r="G48" s="228"/>
      <c r="H48" s="234"/>
      <c r="I48" s="234"/>
      <c r="J48" s="234"/>
      <c r="K48" s="234"/>
    </row>
    <row r="49" spans="1:11" ht="23.25" x14ac:dyDescent="0.5">
      <c r="A49" s="226"/>
      <c r="B49" s="226"/>
      <c r="C49" s="226"/>
      <c r="D49" s="226"/>
      <c r="E49" s="227"/>
      <c r="F49" s="226"/>
      <c r="G49" s="228"/>
      <c r="H49" s="219"/>
      <c r="I49" s="219"/>
      <c r="J49" s="219"/>
      <c r="K49" s="219"/>
    </row>
    <row r="50" spans="1:11" ht="23.25" x14ac:dyDescent="0.5">
      <c r="A50" s="230" t="s">
        <v>57</v>
      </c>
      <c r="B50" s="230">
        <v>3000000</v>
      </c>
      <c r="C50" s="230">
        <v>3500</v>
      </c>
      <c r="D50" s="230">
        <v>62500</v>
      </c>
      <c r="E50" s="231"/>
      <c r="F50" s="230">
        <v>2937500</v>
      </c>
      <c r="G50" s="228"/>
      <c r="H50" s="219"/>
      <c r="I50" s="219"/>
      <c r="J50" s="219"/>
      <c r="K50" s="219"/>
    </row>
    <row r="51" spans="1:11" ht="23.25" x14ac:dyDescent="0.5">
      <c r="A51" s="230" t="s">
        <v>58</v>
      </c>
      <c r="B51" s="230">
        <v>500000</v>
      </c>
      <c r="C51" s="230">
        <v>2425</v>
      </c>
      <c r="D51" s="230">
        <v>17050</v>
      </c>
      <c r="E51" s="231"/>
      <c r="F51" s="230">
        <v>482950</v>
      </c>
      <c r="G51" s="228"/>
      <c r="H51" s="219"/>
      <c r="I51" s="219"/>
      <c r="J51" s="219"/>
      <c r="K51" s="219"/>
    </row>
    <row r="52" spans="1:11" ht="23.25" x14ac:dyDescent="0.5">
      <c r="A52" s="230" t="s">
        <v>59</v>
      </c>
      <c r="B52" s="230"/>
      <c r="C52" s="230"/>
      <c r="D52" s="230"/>
      <c r="E52" s="231"/>
      <c r="F52" s="230"/>
      <c r="G52" s="228"/>
      <c r="H52" s="219"/>
      <c r="I52" s="219"/>
      <c r="J52" s="219"/>
      <c r="K52" s="219"/>
    </row>
    <row r="53" spans="1:11" ht="23.25" x14ac:dyDescent="0.5">
      <c r="A53" s="230" t="s">
        <v>60</v>
      </c>
      <c r="B53" s="236"/>
      <c r="C53" s="236"/>
      <c r="D53" s="236"/>
      <c r="E53" s="242"/>
      <c r="F53" s="236"/>
      <c r="G53" s="228"/>
      <c r="H53" s="218"/>
      <c r="I53" s="218"/>
      <c r="J53" s="218"/>
      <c r="K53" s="218"/>
    </row>
    <row r="54" spans="1:11" ht="23.25" x14ac:dyDescent="0.5">
      <c r="A54" s="230" t="s">
        <v>61</v>
      </c>
      <c r="B54" s="230">
        <v>113000000</v>
      </c>
      <c r="C54" s="230">
        <v>6427239</v>
      </c>
      <c r="D54" s="230">
        <v>67007239</v>
      </c>
      <c r="E54" s="231" t="s">
        <v>9</v>
      </c>
      <c r="F54" s="230">
        <v>45992761</v>
      </c>
      <c r="G54" s="228"/>
      <c r="H54" s="218"/>
      <c r="I54" s="218"/>
      <c r="J54" s="218"/>
      <c r="K54" s="218"/>
    </row>
    <row r="55" spans="1:11" ht="23.25" x14ac:dyDescent="0.5">
      <c r="A55" s="230" t="s">
        <v>62</v>
      </c>
      <c r="B55" s="230"/>
      <c r="C55" s="230"/>
      <c r="D55" s="230"/>
      <c r="E55" s="231"/>
      <c r="F55" s="230"/>
      <c r="G55" s="228"/>
      <c r="H55" s="218"/>
      <c r="I55" s="218"/>
      <c r="J55" s="218"/>
      <c r="K55" s="218"/>
    </row>
    <row r="56" spans="1:11" ht="23.25" x14ac:dyDescent="0.5">
      <c r="A56" s="230" t="s">
        <v>63</v>
      </c>
      <c r="B56" s="230">
        <v>15000000</v>
      </c>
      <c r="C56" s="230">
        <v>999377</v>
      </c>
      <c r="D56" s="230">
        <v>7713277</v>
      </c>
      <c r="E56" s="231" t="s">
        <v>9</v>
      </c>
      <c r="F56" s="230">
        <v>7286723</v>
      </c>
      <c r="G56" s="228"/>
      <c r="H56" s="218"/>
      <c r="I56" s="218"/>
      <c r="J56" s="218"/>
      <c r="K56" s="218"/>
    </row>
    <row r="57" spans="1:11" ht="23.25" x14ac:dyDescent="0.5">
      <c r="A57" s="230" t="s">
        <v>64</v>
      </c>
      <c r="B57" s="230">
        <v>5000000</v>
      </c>
      <c r="C57" s="230">
        <v>0</v>
      </c>
      <c r="D57" s="230">
        <v>93489.5</v>
      </c>
      <c r="E57" s="231" t="s">
        <v>9</v>
      </c>
      <c r="F57" s="230">
        <v>4906510.5</v>
      </c>
      <c r="G57" s="228"/>
      <c r="H57" s="234"/>
      <c r="I57" s="234"/>
      <c r="J57" s="234"/>
      <c r="K57" s="234"/>
    </row>
    <row r="58" spans="1:11" ht="23.25" x14ac:dyDescent="0.5">
      <c r="A58" s="230" t="s">
        <v>65</v>
      </c>
      <c r="B58" s="258"/>
      <c r="C58" s="230">
        <v>0</v>
      </c>
      <c r="D58" s="230">
        <v>0</v>
      </c>
      <c r="E58" s="231" t="s">
        <v>9</v>
      </c>
      <c r="F58" s="230">
        <v>0</v>
      </c>
      <c r="G58" s="228"/>
      <c r="H58" s="219"/>
      <c r="I58" s="219"/>
      <c r="J58" s="219"/>
      <c r="K58" s="219"/>
    </row>
    <row r="59" spans="1:11" ht="23.25" x14ac:dyDescent="0.5">
      <c r="A59" s="230" t="s">
        <v>66</v>
      </c>
      <c r="B59" s="230">
        <v>200000</v>
      </c>
      <c r="C59" s="230">
        <v>20270</v>
      </c>
      <c r="D59" s="230">
        <v>115490</v>
      </c>
      <c r="E59" s="231" t="s">
        <v>9</v>
      </c>
      <c r="F59" s="230">
        <v>84510</v>
      </c>
      <c r="G59" s="228"/>
      <c r="H59" s="218"/>
      <c r="I59" s="218"/>
      <c r="J59" s="218"/>
      <c r="K59" s="218"/>
    </row>
    <row r="60" spans="1:11" ht="23.25" x14ac:dyDescent="0.5">
      <c r="A60" s="230" t="s">
        <v>67</v>
      </c>
      <c r="B60" s="258"/>
      <c r="C60" s="230">
        <v>0</v>
      </c>
      <c r="D60" s="230">
        <v>0</v>
      </c>
      <c r="E60" s="231" t="s">
        <v>9</v>
      </c>
      <c r="F60" s="230">
        <v>0</v>
      </c>
      <c r="G60" s="228"/>
      <c r="H60" s="218"/>
      <c r="I60" s="218"/>
      <c r="J60" s="218"/>
      <c r="K60" s="218"/>
    </row>
    <row r="61" spans="1:11" ht="23.25" x14ac:dyDescent="0.5">
      <c r="A61" s="230" t="s">
        <v>68</v>
      </c>
      <c r="B61" s="230">
        <v>800000</v>
      </c>
      <c r="C61" s="230">
        <v>154000</v>
      </c>
      <c r="D61" s="230">
        <v>562000</v>
      </c>
      <c r="E61" s="231" t="s">
        <v>9</v>
      </c>
      <c r="F61" s="230">
        <v>238000</v>
      </c>
      <c r="G61" s="228"/>
      <c r="H61" s="218"/>
      <c r="I61" s="218"/>
      <c r="J61" s="218"/>
      <c r="K61" s="218"/>
    </row>
    <row r="62" spans="1:11" ht="23.25" x14ac:dyDescent="0.5">
      <c r="A62" s="230" t="s">
        <v>69</v>
      </c>
      <c r="B62" s="230">
        <v>300000</v>
      </c>
      <c r="C62" s="230">
        <v>10500</v>
      </c>
      <c r="D62" s="230">
        <v>231000</v>
      </c>
      <c r="E62" s="231" t="s">
        <v>9</v>
      </c>
      <c r="F62" s="230">
        <v>69000</v>
      </c>
      <c r="G62" s="228"/>
      <c r="H62" s="218"/>
      <c r="I62" s="218"/>
      <c r="J62" s="218"/>
      <c r="K62" s="218"/>
    </row>
    <row r="63" spans="1:11" ht="23.25" x14ac:dyDescent="0.5">
      <c r="A63" s="230" t="s">
        <v>70</v>
      </c>
      <c r="B63" s="230">
        <v>500000</v>
      </c>
      <c r="C63" s="230">
        <v>26050</v>
      </c>
      <c r="D63" s="230">
        <v>275410</v>
      </c>
      <c r="E63" s="231" t="s">
        <v>9</v>
      </c>
      <c r="F63" s="230">
        <v>224590</v>
      </c>
      <c r="G63" s="228"/>
      <c r="H63" s="218"/>
      <c r="I63" s="218"/>
      <c r="J63" s="218"/>
      <c r="K63" s="218"/>
    </row>
    <row r="64" spans="1:11" ht="23.25" x14ac:dyDescent="0.5">
      <c r="A64" s="230" t="s">
        <v>71</v>
      </c>
      <c r="B64" s="230"/>
      <c r="C64" s="230"/>
      <c r="D64" s="230"/>
      <c r="E64" s="231"/>
      <c r="F64" s="230"/>
      <c r="G64" s="228"/>
      <c r="H64" s="218"/>
      <c r="I64" s="218"/>
      <c r="J64" s="218"/>
      <c r="K64" s="218"/>
    </row>
    <row r="65" spans="1:11" ht="23.25" x14ac:dyDescent="0.5">
      <c r="A65" s="230" t="s">
        <v>72</v>
      </c>
      <c r="B65" s="230">
        <v>7200000</v>
      </c>
      <c r="C65" s="230">
        <v>532371</v>
      </c>
      <c r="D65" s="230">
        <v>4163122</v>
      </c>
      <c r="E65" s="231" t="s">
        <v>9</v>
      </c>
      <c r="F65" s="230">
        <v>3036878</v>
      </c>
      <c r="G65" s="228"/>
      <c r="H65" s="218"/>
      <c r="I65" s="218"/>
      <c r="J65" s="218"/>
      <c r="K65" s="218"/>
    </row>
    <row r="66" spans="1:11" ht="23.25" x14ac:dyDescent="0.5">
      <c r="A66" s="230" t="s">
        <v>73</v>
      </c>
      <c r="B66" s="230"/>
      <c r="C66" s="230"/>
      <c r="D66" s="230"/>
      <c r="E66" s="231"/>
      <c r="F66" s="230"/>
      <c r="G66" s="228"/>
      <c r="H66" s="218"/>
      <c r="I66" s="218"/>
      <c r="J66" s="218"/>
      <c r="K66" s="218"/>
    </row>
    <row r="67" spans="1:11" ht="23.25" x14ac:dyDescent="0.5">
      <c r="A67" s="230" t="s">
        <v>74</v>
      </c>
      <c r="B67" s="230">
        <v>200000000</v>
      </c>
      <c r="C67" s="230">
        <v>23429885.5</v>
      </c>
      <c r="D67" s="230">
        <v>103764433.2</v>
      </c>
      <c r="E67" s="231" t="s">
        <v>9</v>
      </c>
      <c r="F67" s="230">
        <v>96235566.799999997</v>
      </c>
      <c r="G67" s="228"/>
      <c r="H67" s="218"/>
      <c r="I67" s="218"/>
      <c r="J67" s="218"/>
      <c r="K67" s="218"/>
    </row>
    <row r="68" spans="1:11" ht="23.25" x14ac:dyDescent="0.5">
      <c r="A68" s="230" t="s">
        <v>75</v>
      </c>
      <c r="B68" s="230"/>
      <c r="C68" s="230"/>
      <c r="D68" s="230"/>
      <c r="E68" s="231"/>
      <c r="F68" s="230"/>
      <c r="G68" s="228"/>
      <c r="H68" s="234"/>
      <c r="I68" s="234"/>
      <c r="J68" s="234"/>
      <c r="K68" s="234"/>
    </row>
    <row r="69" spans="1:11" ht="23.25" x14ac:dyDescent="0.5">
      <c r="A69" s="230" t="s">
        <v>76</v>
      </c>
      <c r="B69" s="230"/>
      <c r="C69" s="230">
        <v>0</v>
      </c>
      <c r="D69" s="230">
        <v>0</v>
      </c>
      <c r="E69" s="231" t="s">
        <v>9</v>
      </c>
      <c r="F69" s="230">
        <v>0</v>
      </c>
      <c r="G69" s="228"/>
      <c r="H69" s="219"/>
      <c r="I69" s="219"/>
      <c r="J69" s="219"/>
      <c r="K69" s="219"/>
    </row>
    <row r="70" spans="1:11" ht="23.25" x14ac:dyDescent="0.5">
      <c r="A70" s="230" t="s">
        <v>77</v>
      </c>
      <c r="B70" s="230">
        <v>10000000</v>
      </c>
      <c r="C70" s="230">
        <v>983600</v>
      </c>
      <c r="D70" s="230">
        <v>5016652.25</v>
      </c>
      <c r="E70" s="231" t="s">
        <v>9</v>
      </c>
      <c r="F70" s="230">
        <v>4983347.75</v>
      </c>
      <c r="G70" s="228"/>
      <c r="H70" s="218"/>
      <c r="I70" s="218"/>
      <c r="J70" s="218"/>
      <c r="K70" s="218"/>
    </row>
    <row r="71" spans="1:11" ht="23.25" x14ac:dyDescent="0.5">
      <c r="A71" s="230" t="s">
        <v>78</v>
      </c>
      <c r="B71" s="230">
        <v>700000</v>
      </c>
      <c r="C71" s="230">
        <v>37900</v>
      </c>
      <c r="D71" s="230">
        <v>217255</v>
      </c>
      <c r="E71" s="231" t="s">
        <v>9</v>
      </c>
      <c r="F71" s="230">
        <v>482745</v>
      </c>
      <c r="G71" s="228"/>
      <c r="H71" s="218"/>
      <c r="I71" s="218"/>
      <c r="J71" s="218"/>
      <c r="K71" s="218"/>
    </row>
    <row r="72" spans="1:11" ht="23.25" x14ac:dyDescent="0.5">
      <c r="A72" s="230" t="s">
        <v>79</v>
      </c>
      <c r="B72" s="230">
        <v>1170000</v>
      </c>
      <c r="C72" s="230">
        <v>74520</v>
      </c>
      <c r="D72" s="230">
        <v>448490</v>
      </c>
      <c r="E72" s="231" t="s">
        <v>9</v>
      </c>
      <c r="F72" s="230">
        <v>721510</v>
      </c>
      <c r="G72" s="228"/>
      <c r="H72" s="218"/>
      <c r="I72" s="218"/>
      <c r="J72" s="218"/>
      <c r="K72" s="218"/>
    </row>
    <row r="73" spans="1:11" ht="23.25" x14ac:dyDescent="0.5">
      <c r="A73" s="230" t="s">
        <v>80</v>
      </c>
      <c r="B73" s="230">
        <v>10000000</v>
      </c>
      <c r="C73" s="230">
        <v>410959</v>
      </c>
      <c r="D73" s="230">
        <v>1895486</v>
      </c>
      <c r="E73" s="231" t="s">
        <v>9</v>
      </c>
      <c r="F73" s="230">
        <v>8104514</v>
      </c>
      <c r="G73" s="228"/>
      <c r="H73" s="234"/>
      <c r="I73" s="234"/>
      <c r="J73" s="234"/>
      <c r="K73" s="234"/>
    </row>
    <row r="74" spans="1:11" ht="23.25" x14ac:dyDescent="0.5">
      <c r="A74" s="230" t="s">
        <v>81</v>
      </c>
      <c r="B74" s="230">
        <v>4500000</v>
      </c>
      <c r="C74" s="230">
        <v>417650</v>
      </c>
      <c r="D74" s="230">
        <v>2004460</v>
      </c>
      <c r="E74" s="231" t="s">
        <v>9</v>
      </c>
      <c r="F74" s="230">
        <v>2495540</v>
      </c>
      <c r="G74" s="228"/>
      <c r="H74" s="219"/>
      <c r="I74" s="219"/>
      <c r="J74" s="219"/>
      <c r="K74" s="219"/>
    </row>
    <row r="75" spans="1:11" ht="23.25" x14ac:dyDescent="0.5">
      <c r="A75" s="230" t="s">
        <v>82</v>
      </c>
      <c r="B75" s="230">
        <v>200000</v>
      </c>
      <c r="C75" s="230">
        <v>9400</v>
      </c>
      <c r="D75" s="230">
        <v>58120</v>
      </c>
      <c r="E75" s="231" t="s">
        <v>9</v>
      </c>
      <c r="F75" s="230">
        <v>141880</v>
      </c>
      <c r="G75" s="228"/>
      <c r="H75" s="218"/>
      <c r="I75" s="218"/>
      <c r="J75" s="218"/>
      <c r="K75" s="218"/>
    </row>
    <row r="76" spans="1:11" ht="23.25" x14ac:dyDescent="0.5">
      <c r="A76" s="230" t="s">
        <v>83</v>
      </c>
      <c r="B76" s="230">
        <v>7000000</v>
      </c>
      <c r="C76" s="230">
        <v>356667</v>
      </c>
      <c r="D76" s="230">
        <v>1788307</v>
      </c>
      <c r="E76" s="231" t="s">
        <v>9</v>
      </c>
      <c r="F76" s="230">
        <v>5211693</v>
      </c>
      <c r="G76" s="228"/>
      <c r="H76" s="218"/>
      <c r="I76" s="218"/>
      <c r="J76" s="218"/>
      <c r="K76" s="218"/>
    </row>
    <row r="77" spans="1:11" ht="23.25" x14ac:dyDescent="0.5">
      <c r="A77" s="230" t="s">
        <v>84</v>
      </c>
      <c r="B77" s="230">
        <v>14000000</v>
      </c>
      <c r="C77" s="230">
        <v>780685</v>
      </c>
      <c r="D77" s="230">
        <v>4283670</v>
      </c>
      <c r="E77" s="231" t="s">
        <v>9</v>
      </c>
      <c r="F77" s="230">
        <v>9716330</v>
      </c>
      <c r="G77" s="228"/>
      <c r="H77" s="218"/>
      <c r="I77" s="218"/>
      <c r="J77" s="218"/>
      <c r="K77" s="218"/>
    </row>
    <row r="78" spans="1:11" ht="23.25" x14ac:dyDescent="0.5">
      <c r="A78" s="230" t="s">
        <v>85</v>
      </c>
      <c r="B78" s="230">
        <v>80000</v>
      </c>
      <c r="C78" s="230">
        <v>800</v>
      </c>
      <c r="D78" s="230">
        <v>2740</v>
      </c>
      <c r="E78" s="231" t="s">
        <v>9</v>
      </c>
      <c r="F78" s="230">
        <v>77260</v>
      </c>
      <c r="G78" s="228"/>
      <c r="H78" s="234"/>
      <c r="I78" s="234"/>
      <c r="J78" s="234"/>
      <c r="K78" s="234"/>
    </row>
    <row r="79" spans="1:11" ht="23.25" x14ac:dyDescent="0.5">
      <c r="A79" s="230" t="s">
        <v>86</v>
      </c>
      <c r="B79" s="230">
        <v>8380000</v>
      </c>
      <c r="C79" s="230">
        <v>4298705</v>
      </c>
      <c r="D79" s="230">
        <v>22731055</v>
      </c>
      <c r="E79" s="231" t="s">
        <v>6</v>
      </c>
      <c r="F79" s="230">
        <v>14351055</v>
      </c>
      <c r="G79" s="228"/>
      <c r="H79" s="219"/>
      <c r="I79" s="219"/>
      <c r="J79" s="219"/>
      <c r="K79" s="219"/>
    </row>
    <row r="80" spans="1:11" ht="23.25" x14ac:dyDescent="0.5">
      <c r="A80" s="230" t="s">
        <v>87</v>
      </c>
      <c r="B80" s="230"/>
      <c r="C80" s="230">
        <v>0</v>
      </c>
      <c r="D80" s="230">
        <v>0</v>
      </c>
      <c r="E80" s="231" t="s">
        <v>9</v>
      </c>
      <c r="F80" s="230">
        <v>0</v>
      </c>
      <c r="G80" s="228"/>
      <c r="H80" s="218"/>
      <c r="I80" s="218"/>
      <c r="J80" s="218"/>
      <c r="K80" s="218"/>
    </row>
    <row r="81" spans="1:11" ht="23.25" x14ac:dyDescent="0.5">
      <c r="A81" s="230" t="s">
        <v>88</v>
      </c>
      <c r="B81" s="230">
        <v>30000</v>
      </c>
      <c r="C81" s="230">
        <v>7400</v>
      </c>
      <c r="D81" s="230">
        <v>28425</v>
      </c>
      <c r="E81" s="231" t="s">
        <v>9</v>
      </c>
      <c r="F81" s="230">
        <v>1575</v>
      </c>
      <c r="G81" s="228"/>
      <c r="H81" s="218"/>
      <c r="I81" s="218"/>
      <c r="J81" s="218"/>
      <c r="K81" s="218"/>
    </row>
    <row r="82" spans="1:11" ht="23.25" x14ac:dyDescent="0.5">
      <c r="A82" s="230" t="s">
        <v>89</v>
      </c>
      <c r="B82" s="230"/>
      <c r="C82" s="230">
        <v>0</v>
      </c>
      <c r="D82" s="230">
        <v>0</v>
      </c>
      <c r="E82" s="231" t="s">
        <v>9</v>
      </c>
      <c r="F82" s="230">
        <v>0</v>
      </c>
      <c r="G82" s="228"/>
      <c r="H82" s="218"/>
      <c r="I82" s="218"/>
      <c r="J82" s="218"/>
      <c r="K82" s="218"/>
    </row>
    <row r="83" spans="1:11" ht="23.25" x14ac:dyDescent="0.5">
      <c r="A83" s="230" t="s">
        <v>90</v>
      </c>
      <c r="B83" s="230">
        <v>42000000</v>
      </c>
      <c r="C83" s="230">
        <v>0</v>
      </c>
      <c r="D83" s="230">
        <v>0</v>
      </c>
      <c r="E83" s="231" t="s">
        <v>9</v>
      </c>
      <c r="F83" s="230">
        <v>42000000</v>
      </c>
      <c r="G83" s="228"/>
      <c r="H83" s="218"/>
      <c r="I83" s="218"/>
      <c r="J83" s="218"/>
      <c r="K83" s="218"/>
    </row>
    <row r="84" spans="1:11" ht="23.25" x14ac:dyDescent="0.5">
      <c r="A84" s="230" t="s">
        <v>91</v>
      </c>
      <c r="B84" s="230">
        <v>40000</v>
      </c>
      <c r="C84" s="230">
        <v>12650</v>
      </c>
      <c r="D84" s="230">
        <v>45589</v>
      </c>
      <c r="E84" s="231" t="s">
        <v>6</v>
      </c>
      <c r="F84" s="230">
        <v>5589</v>
      </c>
      <c r="G84" s="228"/>
      <c r="H84" s="218"/>
      <c r="I84" s="218"/>
      <c r="J84" s="218"/>
      <c r="K84" s="218"/>
    </row>
    <row r="85" spans="1:11" ht="23.25" x14ac:dyDescent="0.5">
      <c r="A85" s="227" t="s">
        <v>92</v>
      </c>
      <c r="B85" s="226"/>
      <c r="C85" s="226"/>
      <c r="D85" s="226"/>
      <c r="E85" s="227"/>
      <c r="F85" s="226"/>
      <c r="G85" s="228"/>
      <c r="H85" s="218"/>
      <c r="I85" s="218"/>
      <c r="J85" s="218"/>
      <c r="K85" s="218"/>
    </row>
    <row r="86" spans="1:11" ht="23.25" x14ac:dyDescent="0.5">
      <c r="A86" s="248" t="s">
        <v>93</v>
      </c>
      <c r="B86" s="235">
        <v>2501500000</v>
      </c>
      <c r="C86" s="235">
        <v>121721987.47000001</v>
      </c>
      <c r="D86" s="235">
        <v>630612823.90999997</v>
      </c>
      <c r="E86" s="248" t="s">
        <v>9</v>
      </c>
      <c r="F86" s="235">
        <v>1870887176.0900002</v>
      </c>
      <c r="G86" s="228"/>
      <c r="H86" s="218"/>
      <c r="I86" s="218"/>
      <c r="J86" s="218"/>
      <c r="K86" s="218"/>
    </row>
    <row r="87" spans="1:11" ht="23.25" x14ac:dyDescent="0.5">
      <c r="A87" s="250"/>
      <c r="B87" s="245"/>
      <c r="C87" s="245"/>
      <c r="D87" s="245"/>
      <c r="E87" s="250"/>
      <c r="F87" s="245"/>
      <c r="G87" s="228"/>
      <c r="H87" s="218"/>
      <c r="I87" s="218"/>
      <c r="J87" s="218"/>
      <c r="K87" s="218"/>
    </row>
    <row r="88" spans="1:11" ht="23.25" x14ac:dyDescent="0.5">
      <c r="A88" s="250"/>
      <c r="B88" s="245"/>
      <c r="C88" s="245"/>
      <c r="D88" s="245"/>
      <c r="E88" s="250"/>
      <c r="F88" s="245"/>
      <c r="G88" s="228"/>
      <c r="H88" s="218"/>
      <c r="I88" s="218"/>
      <c r="J88" s="218"/>
      <c r="K88" s="218"/>
    </row>
    <row r="89" spans="1:11" ht="23.25" x14ac:dyDescent="0.5">
      <c r="A89" s="250"/>
      <c r="B89" s="245"/>
      <c r="C89" s="245"/>
      <c r="D89" s="245"/>
      <c r="E89" s="250"/>
      <c r="F89" s="245"/>
      <c r="G89" s="228"/>
      <c r="H89" s="218"/>
      <c r="I89" s="218"/>
      <c r="J89" s="218"/>
      <c r="K89" s="218"/>
    </row>
    <row r="90" spans="1:11" ht="23.25" x14ac:dyDescent="0.5">
      <c r="A90" s="250"/>
      <c r="B90" s="245"/>
      <c r="C90" s="245"/>
      <c r="D90" s="245"/>
      <c r="E90" s="250"/>
      <c r="F90" s="245"/>
      <c r="G90" s="228"/>
      <c r="H90" s="218"/>
      <c r="I90" s="218"/>
      <c r="J90" s="218"/>
      <c r="K90" s="218"/>
    </row>
    <row r="91" spans="1:11" ht="23.25" x14ac:dyDescent="0.5">
      <c r="A91" s="302" t="s">
        <v>94</v>
      </c>
      <c r="B91" s="302"/>
      <c r="C91" s="302"/>
      <c r="D91" s="302"/>
      <c r="E91" s="302"/>
      <c r="F91" s="302"/>
      <c r="G91" s="228"/>
      <c r="H91" s="218"/>
      <c r="I91" s="218"/>
      <c r="J91" s="218"/>
      <c r="K91" s="218"/>
    </row>
    <row r="92" spans="1:11" ht="23.25" x14ac:dyDescent="0.5">
      <c r="A92" s="302"/>
      <c r="B92" s="302"/>
      <c r="C92" s="302"/>
      <c r="D92" s="302"/>
      <c r="E92" s="302"/>
      <c r="F92" s="302"/>
      <c r="G92" s="228"/>
      <c r="H92" s="218"/>
      <c r="I92" s="218"/>
      <c r="J92" s="218"/>
      <c r="K92" s="218"/>
    </row>
    <row r="93" spans="1:11" ht="23.25" x14ac:dyDescent="0.5">
      <c r="A93" s="220" t="s">
        <v>2</v>
      </c>
      <c r="B93" s="220" t="s">
        <v>3</v>
      </c>
      <c r="C93" s="220" t="s">
        <v>4</v>
      </c>
      <c r="D93" s="220" t="s">
        <v>5</v>
      </c>
      <c r="E93" s="220" t="s">
        <v>6</v>
      </c>
      <c r="F93" s="220" t="s">
        <v>7</v>
      </c>
      <c r="G93" s="228"/>
      <c r="H93" s="218"/>
      <c r="I93" s="218"/>
      <c r="J93" s="218"/>
      <c r="K93" s="218"/>
    </row>
    <row r="94" spans="1:11" ht="23.25" x14ac:dyDescent="0.5">
      <c r="A94" s="223"/>
      <c r="B94" s="223" t="s">
        <v>8</v>
      </c>
      <c r="C94" s="223"/>
      <c r="D94" s="223"/>
      <c r="E94" s="223" t="s">
        <v>9</v>
      </c>
      <c r="F94" s="223" t="s">
        <v>56</v>
      </c>
      <c r="G94" s="228"/>
      <c r="H94" s="218"/>
      <c r="I94" s="218"/>
      <c r="J94" s="218"/>
      <c r="K94" s="218"/>
    </row>
    <row r="95" spans="1:11" ht="23.25" x14ac:dyDescent="0.5">
      <c r="A95" s="251" t="s">
        <v>95</v>
      </c>
      <c r="B95" s="226"/>
      <c r="C95" s="226"/>
      <c r="D95" s="226"/>
      <c r="E95" s="227"/>
      <c r="F95" s="226"/>
      <c r="G95" s="228"/>
      <c r="H95" s="218"/>
      <c r="I95" s="218"/>
      <c r="J95" s="218"/>
      <c r="K95" s="218"/>
    </row>
    <row r="96" spans="1:11" ht="23.25" x14ac:dyDescent="0.5">
      <c r="A96" s="252" t="s">
        <v>96</v>
      </c>
      <c r="B96" s="230">
        <v>424000000</v>
      </c>
      <c r="C96" s="230">
        <v>4964276.66</v>
      </c>
      <c r="D96" s="230">
        <v>97012533.089999974</v>
      </c>
      <c r="E96" s="231" t="s">
        <v>9</v>
      </c>
      <c r="F96" s="230">
        <v>326987466.91000003</v>
      </c>
      <c r="G96" s="228"/>
      <c r="H96" s="234"/>
      <c r="I96" s="234"/>
      <c r="J96" s="234"/>
      <c r="K96" s="234"/>
    </row>
    <row r="97" spans="1:11" ht="23.25" x14ac:dyDescent="0.5">
      <c r="A97" s="252" t="s">
        <v>97</v>
      </c>
      <c r="B97" s="230"/>
      <c r="C97" s="230">
        <v>0</v>
      </c>
      <c r="D97" s="230">
        <v>0</v>
      </c>
      <c r="E97" s="231" t="s">
        <v>9</v>
      </c>
      <c r="F97" s="230">
        <v>0</v>
      </c>
      <c r="G97" s="228"/>
      <c r="H97" s="234"/>
      <c r="I97" s="234"/>
      <c r="J97" s="234"/>
      <c r="K97" s="234"/>
    </row>
    <row r="98" spans="1:11" ht="23.25" x14ac:dyDescent="0.5">
      <c r="A98" s="252" t="s">
        <v>98</v>
      </c>
      <c r="B98" s="230">
        <v>18965000</v>
      </c>
      <c r="C98" s="230">
        <v>19940</v>
      </c>
      <c r="D98" s="230">
        <v>334062</v>
      </c>
      <c r="E98" s="231" t="s">
        <v>9</v>
      </c>
      <c r="F98" s="230">
        <v>18630938</v>
      </c>
      <c r="G98" s="228"/>
      <c r="H98" s="219"/>
      <c r="I98" s="219"/>
      <c r="J98" s="219"/>
      <c r="K98" s="219"/>
    </row>
    <row r="99" spans="1:11" ht="23.25" x14ac:dyDescent="0.5">
      <c r="A99" s="252" t="s">
        <v>99</v>
      </c>
      <c r="B99" s="230"/>
      <c r="C99" s="230">
        <v>0</v>
      </c>
      <c r="D99" s="230">
        <v>0</v>
      </c>
      <c r="E99" s="231" t="s">
        <v>9</v>
      </c>
      <c r="F99" s="230">
        <v>0</v>
      </c>
      <c r="G99" s="228"/>
      <c r="H99" s="234"/>
      <c r="I99" s="234"/>
      <c r="J99" s="234"/>
      <c r="K99" s="234"/>
    </row>
    <row r="100" spans="1:11" ht="23.25" x14ac:dyDescent="0.5">
      <c r="A100" s="252" t="s">
        <v>100</v>
      </c>
      <c r="B100" s="230"/>
      <c r="C100" s="230"/>
      <c r="D100" s="230"/>
      <c r="E100" s="231"/>
      <c r="F100" s="230"/>
      <c r="G100" s="228"/>
      <c r="H100" s="219"/>
      <c r="I100" s="219"/>
      <c r="J100" s="219"/>
      <c r="K100" s="219"/>
    </row>
    <row r="101" spans="1:11" ht="23.25" x14ac:dyDescent="0.5">
      <c r="A101" s="252" t="s">
        <v>101</v>
      </c>
      <c r="B101" s="230">
        <v>557000000</v>
      </c>
      <c r="C101" s="230">
        <v>57972522.140000008</v>
      </c>
      <c r="D101" s="230">
        <v>263620219.46999997</v>
      </c>
      <c r="E101" s="231" t="s">
        <v>9</v>
      </c>
      <c r="F101" s="230">
        <v>293379780.53000003</v>
      </c>
      <c r="G101" s="228"/>
      <c r="H101" s="218"/>
      <c r="I101" s="218"/>
      <c r="J101" s="218"/>
      <c r="K101" s="218"/>
    </row>
    <row r="102" spans="1:11" ht="23.25" x14ac:dyDescent="0.5">
      <c r="A102" s="252" t="s">
        <v>102</v>
      </c>
      <c r="B102" s="230">
        <v>35000</v>
      </c>
      <c r="C102" s="230">
        <v>0</v>
      </c>
      <c r="D102" s="230">
        <v>0</v>
      </c>
      <c r="E102" s="231" t="s">
        <v>9</v>
      </c>
      <c r="F102" s="230">
        <v>35000</v>
      </c>
      <c r="G102" s="228"/>
      <c r="H102" s="218"/>
      <c r="I102" s="218"/>
      <c r="J102" s="218"/>
      <c r="K102" s="218"/>
    </row>
    <row r="103" spans="1:11" ht="23.25" x14ac:dyDescent="0.5">
      <c r="A103" s="253" t="s">
        <v>103</v>
      </c>
      <c r="B103" s="237">
        <v>1000000000</v>
      </c>
      <c r="C103" s="237">
        <v>62956738.800000012</v>
      </c>
      <c r="D103" s="237">
        <v>360966814.55999994</v>
      </c>
      <c r="E103" s="225" t="s">
        <v>9</v>
      </c>
      <c r="F103" s="237">
        <v>639033185.44000006</v>
      </c>
      <c r="G103" s="228"/>
      <c r="H103" s="218"/>
      <c r="I103" s="218"/>
      <c r="J103" s="218"/>
      <c r="K103" s="218"/>
    </row>
    <row r="104" spans="1:11" ht="23.25" x14ac:dyDescent="0.5">
      <c r="A104" s="251" t="s">
        <v>104</v>
      </c>
      <c r="B104" s="254"/>
      <c r="C104" s="254"/>
      <c r="D104" s="254"/>
      <c r="E104" s="255"/>
      <c r="F104" s="254"/>
      <c r="G104" s="228"/>
      <c r="H104" s="218"/>
      <c r="I104" s="218"/>
      <c r="J104" s="218"/>
      <c r="K104" s="218"/>
    </row>
    <row r="105" spans="1:11" ht="23.25" x14ac:dyDescent="0.5">
      <c r="A105" s="252" t="s">
        <v>105</v>
      </c>
      <c r="B105" s="230"/>
      <c r="C105" s="230"/>
      <c r="D105" s="230"/>
      <c r="E105" s="231"/>
      <c r="F105" s="230"/>
      <c r="G105" s="228"/>
      <c r="H105" s="218"/>
      <c r="I105" s="218"/>
      <c r="J105" s="218"/>
      <c r="K105" s="218"/>
    </row>
    <row r="106" spans="1:11" ht="23.25" x14ac:dyDescent="0.5">
      <c r="A106" s="252" t="s">
        <v>106</v>
      </c>
      <c r="B106" s="230">
        <v>55000000</v>
      </c>
      <c r="C106" s="230">
        <v>0</v>
      </c>
      <c r="D106" s="230">
        <v>0</v>
      </c>
      <c r="E106" s="231" t="s">
        <v>9</v>
      </c>
      <c r="F106" s="230">
        <v>55000000</v>
      </c>
      <c r="G106" s="228"/>
      <c r="H106" s="218"/>
      <c r="I106" s="218"/>
      <c r="J106" s="218"/>
      <c r="K106" s="218"/>
    </row>
    <row r="107" spans="1:11" ht="23.25" x14ac:dyDescent="0.5">
      <c r="A107" s="252" t="s">
        <v>107</v>
      </c>
      <c r="B107" s="230">
        <v>5000000</v>
      </c>
      <c r="C107" s="230">
        <v>0</v>
      </c>
      <c r="D107" s="230">
        <v>0</v>
      </c>
      <c r="E107" s="231" t="s">
        <v>9</v>
      </c>
      <c r="F107" s="230">
        <v>5000000</v>
      </c>
      <c r="G107" s="228"/>
      <c r="H107" s="218"/>
      <c r="I107" s="218"/>
      <c r="J107" s="218"/>
      <c r="K107" s="218"/>
    </row>
    <row r="108" spans="1:11" ht="23.25" x14ac:dyDescent="0.5">
      <c r="A108" s="252" t="s">
        <v>108</v>
      </c>
      <c r="B108" s="230"/>
      <c r="C108" s="230">
        <v>0</v>
      </c>
      <c r="D108" s="230">
        <v>0</v>
      </c>
      <c r="E108" s="231" t="s">
        <v>9</v>
      </c>
      <c r="F108" s="230">
        <v>0</v>
      </c>
      <c r="G108" s="228"/>
      <c r="H108" s="218"/>
      <c r="I108" s="218"/>
      <c r="J108" s="218"/>
      <c r="K108" s="218"/>
    </row>
    <row r="109" spans="1:11" ht="23.25" x14ac:dyDescent="0.5">
      <c r="A109" s="251" t="s">
        <v>109</v>
      </c>
      <c r="B109" s="226"/>
      <c r="C109" s="226"/>
      <c r="D109" s="226"/>
      <c r="E109" s="227"/>
      <c r="F109" s="226"/>
      <c r="G109" s="228"/>
      <c r="H109" s="218"/>
      <c r="I109" s="257"/>
      <c r="J109" s="218"/>
      <c r="K109" s="218"/>
    </row>
    <row r="110" spans="1:11" ht="23.25" x14ac:dyDescent="0.5">
      <c r="A110" s="256" t="s">
        <v>110</v>
      </c>
      <c r="B110" s="235">
        <v>60000000</v>
      </c>
      <c r="C110" s="230">
        <v>0</v>
      </c>
      <c r="D110" s="235">
        <v>0</v>
      </c>
      <c r="E110" s="248" t="s">
        <v>9</v>
      </c>
      <c r="F110" s="235">
        <v>60000000</v>
      </c>
      <c r="G110" s="228"/>
      <c r="H110" s="218"/>
      <c r="I110" s="218"/>
      <c r="J110" s="218"/>
      <c r="K110" s="218"/>
    </row>
    <row r="111" spans="1:11" ht="23.25" x14ac:dyDescent="0.5">
      <c r="A111" s="251" t="s">
        <v>111</v>
      </c>
      <c r="B111" s="226"/>
      <c r="C111" s="226"/>
      <c r="D111" s="226"/>
      <c r="E111" s="227"/>
      <c r="F111" s="226"/>
      <c r="G111" s="228"/>
      <c r="H111" s="218"/>
      <c r="I111" s="218"/>
      <c r="J111" s="218"/>
      <c r="K111" s="218"/>
    </row>
    <row r="112" spans="1:11" ht="23.25" x14ac:dyDescent="0.5">
      <c r="A112" s="252" t="s">
        <v>112</v>
      </c>
      <c r="B112" s="230">
        <v>350000000</v>
      </c>
      <c r="C112" s="230">
        <v>-16733761.419999998</v>
      </c>
      <c r="D112" s="230">
        <v>459576562.9000001</v>
      </c>
      <c r="E112" s="231" t="s">
        <v>6</v>
      </c>
      <c r="F112" s="230">
        <v>109576562.9000001</v>
      </c>
      <c r="G112" s="228"/>
      <c r="H112" s="218"/>
      <c r="I112" s="218"/>
      <c r="J112" s="218"/>
      <c r="K112" s="218"/>
    </row>
    <row r="113" spans="1:7" ht="23.25" x14ac:dyDescent="0.5">
      <c r="A113" s="252" t="s">
        <v>113</v>
      </c>
      <c r="B113" s="230">
        <v>50000000</v>
      </c>
      <c r="C113" s="230">
        <v>61114</v>
      </c>
      <c r="D113" s="230">
        <v>139474</v>
      </c>
      <c r="E113" s="231" t="s">
        <v>9</v>
      </c>
      <c r="F113" s="230">
        <v>49860526</v>
      </c>
      <c r="G113" s="228"/>
    </row>
    <row r="114" spans="1:7" ht="23.25" x14ac:dyDescent="0.5">
      <c r="A114" s="252" t="s">
        <v>114</v>
      </c>
      <c r="B114" s="230">
        <v>1520000000</v>
      </c>
      <c r="C114" s="230">
        <v>278333029.90999997</v>
      </c>
      <c r="D114" s="230">
        <v>1410775928.1799996</v>
      </c>
      <c r="E114" s="231" t="s">
        <v>9</v>
      </c>
      <c r="F114" s="230">
        <v>109224071.82000041</v>
      </c>
      <c r="G114" s="228"/>
    </row>
    <row r="115" spans="1:7" ht="23.25" x14ac:dyDescent="0.5">
      <c r="A115" s="253" t="s">
        <v>115</v>
      </c>
      <c r="B115" s="237">
        <v>1920000000</v>
      </c>
      <c r="C115" s="237">
        <v>261660382.48999998</v>
      </c>
      <c r="D115" s="237">
        <v>1870491965.0799997</v>
      </c>
      <c r="E115" s="225" t="s">
        <v>9</v>
      </c>
      <c r="F115" s="237">
        <v>49508034.920000315</v>
      </c>
      <c r="G115" s="228"/>
    </row>
    <row r="116" spans="1:7" ht="23.25" x14ac:dyDescent="0.5">
      <c r="A116" s="253" t="s">
        <v>116</v>
      </c>
      <c r="B116" s="237">
        <v>78500000000</v>
      </c>
      <c r="C116" s="237">
        <v>10592440848.699999</v>
      </c>
      <c r="D116" s="237">
        <v>40858133002.470001</v>
      </c>
      <c r="E116" s="225" t="s">
        <v>9</v>
      </c>
      <c r="F116" s="237">
        <v>37641866997.529999</v>
      </c>
      <c r="G116" s="228"/>
    </row>
    <row r="117" spans="1:7" ht="23.25" x14ac:dyDescent="0.5">
      <c r="A117" s="251" t="s">
        <v>117</v>
      </c>
      <c r="B117" s="226"/>
      <c r="C117" s="226"/>
      <c r="D117" s="226"/>
      <c r="E117" s="227"/>
      <c r="F117" s="226"/>
      <c r="G117" s="228"/>
    </row>
    <row r="118" spans="1:7" ht="23.25" x14ac:dyDescent="0.5">
      <c r="A118" s="256" t="s">
        <v>118</v>
      </c>
      <c r="B118" s="235"/>
      <c r="C118" s="235">
        <v>0</v>
      </c>
      <c r="D118" s="235">
        <v>0</v>
      </c>
      <c r="E118" s="231" t="s">
        <v>9</v>
      </c>
      <c r="F118" s="230">
        <v>0</v>
      </c>
      <c r="G118" s="228"/>
    </row>
    <row r="119" spans="1:7" ht="23.25" x14ac:dyDescent="0.5">
      <c r="A119" s="253" t="s">
        <v>119</v>
      </c>
      <c r="B119" s="237">
        <v>0</v>
      </c>
      <c r="C119" s="237">
        <v>0</v>
      </c>
      <c r="D119" s="237">
        <v>0</v>
      </c>
      <c r="E119" s="225" t="s">
        <v>9</v>
      </c>
      <c r="F119" s="237">
        <v>0</v>
      </c>
      <c r="G119" s="228"/>
    </row>
    <row r="120" spans="1:7" ht="23.25" x14ac:dyDescent="0.5">
      <c r="A120" s="253" t="s">
        <v>120</v>
      </c>
      <c r="B120" s="237">
        <v>78500000000</v>
      </c>
      <c r="C120" s="237">
        <v>10592440848.699999</v>
      </c>
      <c r="D120" s="237">
        <v>40858133002.470001</v>
      </c>
      <c r="E120" s="225" t="s">
        <v>9</v>
      </c>
      <c r="F120" s="237">
        <v>37641866997.529999</v>
      </c>
      <c r="G120" s="228"/>
    </row>
    <row r="122" spans="1:7" ht="23.25" x14ac:dyDescent="0.5">
      <c r="A122" s="46" t="s">
        <v>121</v>
      </c>
    </row>
  </sheetData>
  <mergeCells count="9">
    <mergeCell ref="A46:F46"/>
    <mergeCell ref="A92:F92"/>
    <mergeCell ref="A45:F45"/>
    <mergeCell ref="A91:F91"/>
    <mergeCell ref="A1:F1"/>
    <mergeCell ref="A2:F2"/>
    <mergeCell ref="A3:F3"/>
    <mergeCell ref="H2:K2"/>
    <mergeCell ref="H3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106" workbookViewId="0">
      <selection activeCell="A122" sqref="A122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9" max="9" width="13.5" bestFit="1" customWidth="1"/>
    <col min="10" max="10" width="11.625" bestFit="1" customWidth="1"/>
    <col min="11" max="11" width="13" bestFit="1" customWidth="1"/>
  </cols>
  <sheetData>
    <row r="1" spans="1:11" ht="23.25" x14ac:dyDescent="0.5">
      <c r="A1" s="302" t="s">
        <v>0</v>
      </c>
      <c r="B1" s="302"/>
      <c r="C1" s="302"/>
      <c r="D1" s="302"/>
      <c r="E1" s="302"/>
      <c r="F1" s="302"/>
      <c r="G1" s="260"/>
      <c r="H1" s="260"/>
      <c r="I1" s="260"/>
      <c r="J1" s="260"/>
      <c r="K1" s="260"/>
    </row>
    <row r="2" spans="1:11" ht="23.25" x14ac:dyDescent="0.5">
      <c r="A2" s="303">
        <v>43191</v>
      </c>
      <c r="B2" s="302"/>
      <c r="C2" s="302"/>
      <c r="D2" s="302"/>
      <c r="E2" s="302"/>
      <c r="F2" s="302"/>
      <c r="G2" s="260"/>
      <c r="H2" s="302" t="s">
        <v>1</v>
      </c>
      <c r="I2" s="302"/>
      <c r="J2" s="302"/>
      <c r="K2" s="302"/>
    </row>
    <row r="3" spans="1:11" ht="23.25" x14ac:dyDescent="0.5">
      <c r="A3" s="302"/>
      <c r="B3" s="302"/>
      <c r="C3" s="302"/>
      <c r="D3" s="302"/>
      <c r="E3" s="302"/>
      <c r="F3" s="302"/>
      <c r="G3" s="260"/>
      <c r="H3" s="303">
        <v>43191</v>
      </c>
      <c r="I3" s="302"/>
      <c r="J3" s="302"/>
      <c r="K3" s="302"/>
    </row>
    <row r="4" spans="1:11" ht="23.25" x14ac:dyDescent="0.5">
      <c r="A4" s="262" t="s">
        <v>2</v>
      </c>
      <c r="B4" s="262" t="s">
        <v>3</v>
      </c>
      <c r="C4" s="262" t="s">
        <v>4</v>
      </c>
      <c r="D4" s="262" t="s">
        <v>5</v>
      </c>
      <c r="E4" s="262" t="s">
        <v>6</v>
      </c>
      <c r="F4" s="262" t="s">
        <v>7</v>
      </c>
      <c r="G4" s="260"/>
      <c r="H4" s="263"/>
      <c r="I4" s="263"/>
      <c r="J4" s="264"/>
      <c r="K4" s="264"/>
    </row>
    <row r="5" spans="1:11" ht="23.25" x14ac:dyDescent="0.5">
      <c r="A5" s="265"/>
      <c r="B5" s="265" t="s">
        <v>8</v>
      </c>
      <c r="C5" s="265"/>
      <c r="D5" s="265"/>
      <c r="E5" s="265" t="s">
        <v>9</v>
      </c>
      <c r="F5" s="265" t="s">
        <v>10</v>
      </c>
      <c r="G5" s="260"/>
      <c r="H5" s="266" t="s">
        <v>11</v>
      </c>
      <c r="I5" s="266" t="s">
        <v>12</v>
      </c>
      <c r="J5" s="301" t="s">
        <v>4</v>
      </c>
      <c r="K5" s="266" t="s">
        <v>5</v>
      </c>
    </row>
    <row r="6" spans="1:11" ht="23.25" x14ac:dyDescent="0.5">
      <c r="A6" s="268" t="s">
        <v>13</v>
      </c>
      <c r="B6" s="268"/>
      <c r="C6" s="268"/>
      <c r="D6" s="268"/>
      <c r="E6" s="269"/>
      <c r="F6" s="268"/>
      <c r="G6" s="270"/>
      <c r="H6" s="262">
        <v>1</v>
      </c>
      <c r="I6" s="268" t="s">
        <v>14</v>
      </c>
      <c r="J6" s="271">
        <v>107581196.24999997</v>
      </c>
      <c r="K6" s="271">
        <v>1463590625.3000004</v>
      </c>
    </row>
    <row r="7" spans="1:11" ht="23.25" x14ac:dyDescent="0.5">
      <c r="A7" s="272" t="s">
        <v>15</v>
      </c>
      <c r="B7" s="272"/>
      <c r="C7" s="272"/>
      <c r="D7" s="272"/>
      <c r="E7" s="273"/>
      <c r="F7" s="272"/>
      <c r="G7" s="270"/>
      <c r="H7" s="274">
        <v>2</v>
      </c>
      <c r="I7" s="272" t="s">
        <v>16</v>
      </c>
      <c r="J7" s="275">
        <v>443146.92</v>
      </c>
      <c r="K7" s="275">
        <v>24760981.760000002</v>
      </c>
    </row>
    <row r="8" spans="1:11" ht="23.25" x14ac:dyDescent="0.5">
      <c r="A8" s="272" t="s">
        <v>17</v>
      </c>
      <c r="B8" s="272"/>
      <c r="C8" s="272"/>
      <c r="D8" s="272"/>
      <c r="E8" s="273"/>
      <c r="F8" s="272"/>
      <c r="G8" s="270"/>
      <c r="H8" s="274">
        <v>3</v>
      </c>
      <c r="I8" s="272" t="s">
        <v>18</v>
      </c>
      <c r="J8" s="275">
        <v>3056059</v>
      </c>
      <c r="K8" s="275">
        <v>10385184.75</v>
      </c>
    </row>
    <row r="9" spans="1:11" ht="23.25" x14ac:dyDescent="0.5">
      <c r="A9" s="272" t="s">
        <v>19</v>
      </c>
      <c r="B9" s="272">
        <v>158000000</v>
      </c>
      <c r="C9" s="272">
        <v>17352114.090000004</v>
      </c>
      <c r="D9" s="272">
        <v>107974146.66</v>
      </c>
      <c r="E9" s="273" t="s">
        <v>9</v>
      </c>
      <c r="F9" s="272">
        <v>50025853.340000004</v>
      </c>
      <c r="G9" s="270"/>
      <c r="H9" s="274">
        <v>4</v>
      </c>
      <c r="I9" s="272" t="s">
        <v>20</v>
      </c>
      <c r="J9" s="275">
        <v>6334767.4299999997</v>
      </c>
      <c r="K9" s="275">
        <v>29454305.970000003</v>
      </c>
    </row>
    <row r="10" spans="1:11" ht="23.25" x14ac:dyDescent="0.5">
      <c r="A10" s="272" t="s">
        <v>21</v>
      </c>
      <c r="B10" s="272">
        <v>14500000000</v>
      </c>
      <c r="C10" s="272">
        <v>2148678912.2800002</v>
      </c>
      <c r="D10" s="272">
        <v>6652102842.1700001</v>
      </c>
      <c r="E10" s="273" t="s">
        <v>9</v>
      </c>
      <c r="F10" s="272">
        <v>7847897157.8299999</v>
      </c>
      <c r="G10" s="270"/>
      <c r="H10" s="274"/>
      <c r="I10" s="272"/>
      <c r="J10" s="275"/>
      <c r="K10" s="275"/>
    </row>
    <row r="11" spans="1:11" ht="23.25" x14ac:dyDescent="0.5">
      <c r="A11" s="272" t="s">
        <v>22</v>
      </c>
      <c r="B11" s="272">
        <v>1060000000</v>
      </c>
      <c r="C11" s="272">
        <v>160789923.80000001</v>
      </c>
      <c r="D11" s="272">
        <v>601515277.31000006</v>
      </c>
      <c r="E11" s="273" t="s">
        <v>9</v>
      </c>
      <c r="F11" s="272">
        <v>458484722.68999994</v>
      </c>
      <c r="G11" s="270"/>
      <c r="H11" s="274"/>
      <c r="I11" s="272"/>
      <c r="J11" s="275"/>
      <c r="K11" s="275"/>
    </row>
    <row r="12" spans="1:11" ht="23.25" x14ac:dyDescent="0.5">
      <c r="A12" s="272" t="s">
        <v>23</v>
      </c>
      <c r="B12" s="272">
        <v>500000</v>
      </c>
      <c r="C12" s="272">
        <v>63950</v>
      </c>
      <c r="D12" s="272">
        <v>459790</v>
      </c>
      <c r="E12" s="273" t="s">
        <v>9</v>
      </c>
      <c r="F12" s="272">
        <v>40210</v>
      </c>
      <c r="G12" s="270"/>
      <c r="H12" s="274"/>
      <c r="I12" s="272"/>
      <c r="J12" s="275"/>
      <c r="K12" s="275"/>
    </row>
    <row r="13" spans="1:11" ht="23.25" x14ac:dyDescent="0.5">
      <c r="A13" s="277" t="s">
        <v>24</v>
      </c>
      <c r="B13" s="277">
        <v>300000000</v>
      </c>
      <c r="C13" s="272">
        <v>19451829.77</v>
      </c>
      <c r="D13" s="272">
        <v>131093014.52000001</v>
      </c>
      <c r="E13" s="273" t="s">
        <v>9</v>
      </c>
      <c r="F13" s="272">
        <v>168906985.47999999</v>
      </c>
      <c r="G13" s="270"/>
      <c r="H13" s="274"/>
      <c r="I13" s="272"/>
      <c r="J13" s="275"/>
      <c r="K13" s="275"/>
    </row>
    <row r="14" spans="1:11" ht="23.25" x14ac:dyDescent="0.5">
      <c r="A14" s="279" t="s">
        <v>25</v>
      </c>
      <c r="B14" s="279">
        <v>16018500000</v>
      </c>
      <c r="C14" s="279">
        <v>2346336729.9400005</v>
      </c>
      <c r="D14" s="279">
        <v>7493145070.6600008</v>
      </c>
      <c r="E14" s="267" t="s">
        <v>9</v>
      </c>
      <c r="F14" s="279">
        <v>8525354929.3399992</v>
      </c>
      <c r="G14" s="270"/>
      <c r="H14" s="274"/>
      <c r="I14" s="272"/>
      <c r="J14" s="275"/>
      <c r="K14" s="275"/>
    </row>
    <row r="15" spans="1:11" ht="23.25" x14ac:dyDescent="0.5">
      <c r="A15" s="268" t="s">
        <v>26</v>
      </c>
      <c r="B15" s="268"/>
      <c r="C15" s="268"/>
      <c r="D15" s="268"/>
      <c r="E15" s="269"/>
      <c r="F15" s="268"/>
      <c r="G15" s="270"/>
      <c r="H15" s="265"/>
      <c r="I15" s="272"/>
      <c r="J15" s="275"/>
      <c r="K15" s="275"/>
    </row>
    <row r="16" spans="1:11" ht="24" thickBot="1" x14ac:dyDescent="0.55000000000000004">
      <c r="A16" s="272" t="s">
        <v>27</v>
      </c>
      <c r="B16" s="280">
        <v>25000000000</v>
      </c>
      <c r="C16" s="272">
        <v>0</v>
      </c>
      <c r="D16" s="272">
        <v>14767929499.010002</v>
      </c>
      <c r="E16" s="273" t="s">
        <v>9</v>
      </c>
      <c r="F16" s="272">
        <v>10232070500.989998</v>
      </c>
      <c r="G16" s="270"/>
      <c r="H16" s="281"/>
      <c r="I16" s="282" t="s">
        <v>28</v>
      </c>
      <c r="J16" s="283">
        <v>117415169.59999996</v>
      </c>
      <c r="K16" s="283">
        <v>1528191097.7800004</v>
      </c>
    </row>
    <row r="17" spans="1:11" ht="24" thickTop="1" x14ac:dyDescent="0.5">
      <c r="A17" s="272" t="s">
        <v>29</v>
      </c>
      <c r="B17" s="280"/>
      <c r="C17" s="272"/>
      <c r="D17" s="272"/>
      <c r="E17" s="273"/>
      <c r="F17" s="272"/>
      <c r="G17" s="270"/>
      <c r="H17" s="260"/>
      <c r="I17" s="260"/>
      <c r="J17" s="260"/>
      <c r="K17" s="260"/>
    </row>
    <row r="18" spans="1:11" ht="23.25" x14ac:dyDescent="0.5">
      <c r="A18" s="272" t="s">
        <v>30</v>
      </c>
      <c r="B18" s="280">
        <v>12000000000</v>
      </c>
      <c r="C18" s="272">
        <v>1137020351.98</v>
      </c>
      <c r="D18" s="272">
        <v>8519371583.6100006</v>
      </c>
      <c r="E18" s="284" t="s">
        <v>9</v>
      </c>
      <c r="F18" s="272">
        <v>3480628416.3899994</v>
      </c>
      <c r="G18" s="270"/>
      <c r="H18" s="260"/>
      <c r="I18" s="260"/>
      <c r="J18" s="260"/>
      <c r="K18" s="260"/>
    </row>
    <row r="19" spans="1:11" ht="23.25" x14ac:dyDescent="0.5">
      <c r="A19" s="272" t="s">
        <v>31</v>
      </c>
      <c r="B19" s="280">
        <v>1200000000</v>
      </c>
      <c r="C19" s="272">
        <v>0</v>
      </c>
      <c r="D19" s="272">
        <v>0</v>
      </c>
      <c r="E19" s="273" t="s">
        <v>9</v>
      </c>
      <c r="F19" s="272">
        <v>1200000000</v>
      </c>
      <c r="G19" s="270"/>
      <c r="H19" s="276"/>
      <c r="I19" s="276"/>
      <c r="J19" s="261"/>
      <c r="K19" s="270"/>
    </row>
    <row r="20" spans="1:11" ht="23.25" x14ac:dyDescent="0.5">
      <c r="A20" s="272" t="s">
        <v>32</v>
      </c>
      <c r="B20" s="280">
        <v>60000000</v>
      </c>
      <c r="C20" s="272">
        <v>4969415.75</v>
      </c>
      <c r="D20" s="272">
        <v>29226274.5</v>
      </c>
      <c r="E20" s="273" t="s">
        <v>9</v>
      </c>
      <c r="F20" s="272">
        <v>30773725.5</v>
      </c>
      <c r="G20" s="270"/>
      <c r="H20" s="263"/>
      <c r="I20" s="260"/>
      <c r="J20" s="260"/>
      <c r="K20" s="260"/>
    </row>
    <row r="21" spans="1:11" ht="23.25" x14ac:dyDescent="0.5">
      <c r="A21" s="272" t="s">
        <v>33</v>
      </c>
      <c r="B21" s="280">
        <v>3000000000</v>
      </c>
      <c r="C21" s="272">
        <v>0</v>
      </c>
      <c r="D21" s="272">
        <v>2150619107.0999999</v>
      </c>
      <c r="E21" s="273" t="s">
        <v>9</v>
      </c>
      <c r="F21" s="272">
        <v>849380892.9000001</v>
      </c>
      <c r="G21" s="270"/>
      <c r="H21" s="263"/>
      <c r="I21" s="260"/>
      <c r="J21" s="260"/>
      <c r="K21" s="260"/>
    </row>
    <row r="22" spans="1:11" ht="23.25" x14ac:dyDescent="0.5">
      <c r="A22" s="285" t="s">
        <v>34</v>
      </c>
      <c r="B22" s="286">
        <v>12170000000</v>
      </c>
      <c r="C22" s="272">
        <v>0</v>
      </c>
      <c r="D22" s="287">
        <v>6737595854</v>
      </c>
      <c r="E22" s="273" t="s">
        <v>9</v>
      </c>
      <c r="F22" s="288">
        <v>5432404146</v>
      </c>
      <c r="G22" s="270"/>
      <c r="H22" s="263"/>
      <c r="I22" s="260"/>
      <c r="J22" s="260"/>
      <c r="K22" s="260"/>
    </row>
    <row r="23" spans="1:11" ht="23.25" x14ac:dyDescent="0.5">
      <c r="A23" s="277" t="s">
        <v>35</v>
      </c>
      <c r="B23" s="280">
        <v>3570000000</v>
      </c>
      <c r="C23" s="272">
        <v>205531511.62</v>
      </c>
      <c r="D23" s="272">
        <v>1992032019.3299999</v>
      </c>
      <c r="E23" s="273" t="s">
        <v>9</v>
      </c>
      <c r="F23" s="272">
        <v>1577967980.6700001</v>
      </c>
      <c r="G23" s="270"/>
      <c r="H23" s="260"/>
      <c r="I23" s="260"/>
      <c r="J23" s="260"/>
      <c r="K23" s="260"/>
    </row>
    <row r="24" spans="1:11" ht="23.25" x14ac:dyDescent="0.5">
      <c r="A24" s="279" t="s">
        <v>36</v>
      </c>
      <c r="B24" s="289">
        <v>57000000000</v>
      </c>
      <c r="C24" s="289">
        <v>1347521279.3499999</v>
      </c>
      <c r="D24" s="289">
        <v>34196774337.550003</v>
      </c>
      <c r="E24" s="267" t="s">
        <v>9</v>
      </c>
      <c r="F24" s="279">
        <v>22803225662.449997</v>
      </c>
      <c r="G24" s="270"/>
      <c r="H24" s="276"/>
      <c r="I24" s="276"/>
      <c r="J24" s="276"/>
      <c r="K24" s="276"/>
    </row>
    <row r="25" spans="1:11" ht="23.25" x14ac:dyDescent="0.5">
      <c r="A25" s="268"/>
      <c r="B25" s="268"/>
      <c r="C25" s="268"/>
      <c r="D25" s="268"/>
      <c r="E25" s="269"/>
      <c r="F25" s="268"/>
      <c r="G25" s="270"/>
      <c r="H25" s="261"/>
      <c r="I25" s="261"/>
      <c r="J25" s="261"/>
      <c r="K25" s="261"/>
    </row>
    <row r="26" spans="1:11" ht="23.25" x14ac:dyDescent="0.5">
      <c r="A26" s="277" t="s">
        <v>37</v>
      </c>
      <c r="B26" s="277">
        <v>73018500000</v>
      </c>
      <c r="C26" s="277">
        <v>3693858009.2900004</v>
      </c>
      <c r="D26" s="277">
        <v>41689919408.210007</v>
      </c>
      <c r="E26" s="290" t="s">
        <v>9</v>
      </c>
      <c r="F26" s="277">
        <v>31328580591.789993</v>
      </c>
      <c r="G26" s="270"/>
      <c r="H26" s="260"/>
      <c r="I26" s="260"/>
      <c r="J26" s="260"/>
      <c r="K26" s="260"/>
    </row>
    <row r="27" spans="1:11" ht="23.25" x14ac:dyDescent="0.5">
      <c r="A27" s="268" t="s">
        <v>38</v>
      </c>
      <c r="B27" s="268"/>
      <c r="C27" s="268"/>
      <c r="D27" s="268"/>
      <c r="E27" s="269"/>
      <c r="F27" s="268"/>
      <c r="G27" s="270"/>
      <c r="H27" s="260"/>
      <c r="I27" s="260"/>
      <c r="J27" s="260"/>
      <c r="K27" s="260"/>
    </row>
    <row r="28" spans="1:11" ht="23.25" x14ac:dyDescent="0.5">
      <c r="A28" s="272" t="s">
        <v>39</v>
      </c>
      <c r="B28" s="272"/>
      <c r="C28" s="272"/>
      <c r="D28" s="272"/>
      <c r="E28" s="273"/>
      <c r="F28" s="272"/>
      <c r="G28" s="270"/>
      <c r="H28" s="260"/>
      <c r="I28" s="260"/>
      <c r="J28" s="260"/>
      <c r="K28" s="260"/>
    </row>
    <row r="29" spans="1:11" ht="23.25" x14ac:dyDescent="0.5">
      <c r="A29" s="272" t="s">
        <v>40</v>
      </c>
      <c r="B29" s="272"/>
      <c r="C29" s="272"/>
      <c r="D29" s="272"/>
      <c r="E29" s="273"/>
      <c r="F29" s="272"/>
      <c r="G29" s="270"/>
      <c r="H29" s="260"/>
      <c r="I29" s="260"/>
      <c r="J29" s="260"/>
      <c r="K29" s="260"/>
    </row>
    <row r="30" spans="1:11" ht="23.25" x14ac:dyDescent="0.5">
      <c r="A30" s="272" t="s">
        <v>41</v>
      </c>
      <c r="B30" s="272">
        <v>1841000000</v>
      </c>
      <c r="C30" s="272">
        <v>49565734</v>
      </c>
      <c r="D30" s="272">
        <v>337382224.12</v>
      </c>
      <c r="E30" s="273" t="s">
        <v>9</v>
      </c>
      <c r="F30" s="272">
        <v>1503617775.8800001</v>
      </c>
      <c r="G30" s="270"/>
      <c r="H30" s="260"/>
      <c r="I30" s="260"/>
      <c r="J30" s="260"/>
      <c r="K30" s="260"/>
    </row>
    <row r="31" spans="1:11" ht="23.25" x14ac:dyDescent="0.5">
      <c r="A31" s="272" t="s">
        <v>42</v>
      </c>
      <c r="B31" s="272">
        <v>38500000</v>
      </c>
      <c r="C31" s="272">
        <v>2703200</v>
      </c>
      <c r="D31" s="272">
        <v>21523520</v>
      </c>
      <c r="E31" s="273" t="s">
        <v>9</v>
      </c>
      <c r="F31" s="272">
        <v>16976480</v>
      </c>
      <c r="G31" s="270"/>
      <c r="H31" s="260"/>
      <c r="I31" s="260"/>
      <c r="J31" s="260"/>
      <c r="K31" s="260"/>
    </row>
    <row r="32" spans="1:11" ht="23.25" x14ac:dyDescent="0.5">
      <c r="A32" s="272" t="s">
        <v>43</v>
      </c>
      <c r="B32" s="272"/>
      <c r="C32" s="278"/>
      <c r="D32" s="278"/>
      <c r="E32" s="284"/>
      <c r="F32" s="278"/>
      <c r="G32" s="270"/>
      <c r="H32" s="276"/>
      <c r="I32" s="276"/>
      <c r="J32" s="276"/>
      <c r="K32" s="276"/>
    </row>
    <row r="33" spans="1:11" ht="23.25" x14ac:dyDescent="0.5">
      <c r="A33" s="272" t="s">
        <v>44</v>
      </c>
      <c r="B33" s="272">
        <v>64000000</v>
      </c>
      <c r="C33" s="272">
        <v>2433338</v>
      </c>
      <c r="D33" s="272">
        <v>33053095.200000003</v>
      </c>
      <c r="E33" s="273" t="s">
        <v>9</v>
      </c>
      <c r="F33" s="272">
        <v>30946904.799999997</v>
      </c>
      <c r="G33" s="270"/>
      <c r="H33" s="261"/>
      <c r="I33" s="261"/>
      <c r="J33" s="261"/>
      <c r="K33" s="261"/>
    </row>
    <row r="34" spans="1:11" ht="23.25" x14ac:dyDescent="0.5">
      <c r="A34" s="272" t="s">
        <v>45</v>
      </c>
      <c r="B34" s="272">
        <v>52000000</v>
      </c>
      <c r="C34" s="272">
        <v>3843107.3499999996</v>
      </c>
      <c r="D34" s="272">
        <v>30187868.990000002</v>
      </c>
      <c r="E34" s="273" t="s">
        <v>9</v>
      </c>
      <c r="F34" s="272">
        <v>21812131.009999998</v>
      </c>
      <c r="G34" s="270"/>
      <c r="H34" s="260"/>
      <c r="I34" s="260"/>
      <c r="J34" s="260"/>
      <c r="K34" s="260"/>
    </row>
    <row r="35" spans="1:11" ht="23.25" x14ac:dyDescent="0.5">
      <c r="A35" s="272" t="s">
        <v>46</v>
      </c>
      <c r="B35" s="272">
        <v>380000</v>
      </c>
      <c r="C35" s="272">
        <v>27700</v>
      </c>
      <c r="D35" s="272">
        <v>159560</v>
      </c>
      <c r="E35" s="273" t="s">
        <v>9</v>
      </c>
      <c r="F35" s="272">
        <v>220440</v>
      </c>
      <c r="G35" s="270"/>
      <c r="H35" s="260"/>
      <c r="I35" s="260"/>
      <c r="J35" s="260"/>
      <c r="K35" s="260"/>
    </row>
    <row r="36" spans="1:11" ht="23.25" x14ac:dyDescent="0.5">
      <c r="A36" s="272" t="s">
        <v>47</v>
      </c>
      <c r="B36" s="272"/>
      <c r="C36" s="272">
        <v>0</v>
      </c>
      <c r="D36" s="272">
        <v>0</v>
      </c>
      <c r="E36" s="273" t="s">
        <v>9</v>
      </c>
      <c r="F36" s="272">
        <v>0</v>
      </c>
      <c r="G36" s="270"/>
      <c r="H36" s="260"/>
      <c r="I36" s="260"/>
      <c r="J36" s="260"/>
      <c r="K36" s="260"/>
    </row>
    <row r="37" spans="1:11" ht="23.25" x14ac:dyDescent="0.5">
      <c r="A37" s="272" t="s">
        <v>48</v>
      </c>
      <c r="B37" s="272"/>
      <c r="C37" s="272">
        <v>0</v>
      </c>
      <c r="D37" s="272">
        <v>0</v>
      </c>
      <c r="E37" s="273" t="s">
        <v>9</v>
      </c>
      <c r="F37" s="272">
        <v>0</v>
      </c>
      <c r="G37" s="270"/>
      <c r="H37" s="260"/>
      <c r="I37" s="260"/>
      <c r="J37" s="260"/>
      <c r="K37" s="260"/>
    </row>
    <row r="38" spans="1:11" ht="23.25" x14ac:dyDescent="0.5">
      <c r="A38" s="272" t="s">
        <v>49</v>
      </c>
      <c r="B38" s="272"/>
      <c r="C38" s="272"/>
      <c r="D38" s="272"/>
      <c r="E38" s="273"/>
      <c r="F38" s="272"/>
      <c r="G38" s="270"/>
      <c r="H38" s="260"/>
      <c r="I38" s="260"/>
      <c r="J38" s="260"/>
      <c r="K38" s="260"/>
    </row>
    <row r="39" spans="1:11" ht="23.25" x14ac:dyDescent="0.5">
      <c r="A39" s="272" t="s">
        <v>50</v>
      </c>
      <c r="B39" s="272">
        <v>20000</v>
      </c>
      <c r="C39" s="272">
        <v>0</v>
      </c>
      <c r="D39" s="272">
        <v>1800</v>
      </c>
      <c r="E39" s="273" t="s">
        <v>9</v>
      </c>
      <c r="F39" s="272">
        <v>18200</v>
      </c>
      <c r="G39" s="270"/>
      <c r="H39" s="260"/>
      <c r="I39" s="260"/>
      <c r="J39" s="260"/>
      <c r="K39" s="260"/>
    </row>
    <row r="40" spans="1:11" ht="23.25" x14ac:dyDescent="0.5">
      <c r="A40" s="272" t="s">
        <v>51</v>
      </c>
      <c r="B40" s="278"/>
      <c r="C40" s="278"/>
      <c r="D40" s="278"/>
      <c r="E40" s="284"/>
      <c r="F40" s="278"/>
      <c r="G40" s="270"/>
      <c r="H40" s="276"/>
      <c r="I40" s="276"/>
      <c r="J40" s="276"/>
      <c r="K40" s="276"/>
    </row>
    <row r="41" spans="1:11" ht="23.25" x14ac:dyDescent="0.5">
      <c r="A41" s="272" t="s">
        <v>52</v>
      </c>
      <c r="B41" s="272">
        <v>53000000</v>
      </c>
      <c r="C41" s="272">
        <v>5847868</v>
      </c>
      <c r="D41" s="272">
        <v>44793165</v>
      </c>
      <c r="E41" s="273" t="s">
        <v>9</v>
      </c>
      <c r="F41" s="272">
        <v>8206835</v>
      </c>
      <c r="G41" s="270"/>
      <c r="H41" s="261"/>
      <c r="I41" s="261"/>
      <c r="J41" s="261"/>
      <c r="K41" s="261"/>
    </row>
    <row r="42" spans="1:11" ht="23.25" x14ac:dyDescent="0.5">
      <c r="A42" s="272" t="s">
        <v>53</v>
      </c>
      <c r="B42" s="291">
        <v>1000000</v>
      </c>
      <c r="C42" s="272">
        <v>55730</v>
      </c>
      <c r="D42" s="272">
        <v>477383</v>
      </c>
      <c r="E42" s="273" t="s">
        <v>9</v>
      </c>
      <c r="F42" s="272">
        <v>522617</v>
      </c>
      <c r="G42" s="270"/>
      <c r="H42" s="260"/>
      <c r="I42" s="260"/>
      <c r="J42" s="260"/>
      <c r="K42" s="260"/>
    </row>
    <row r="43" spans="1:11" ht="23.25" x14ac:dyDescent="0.5">
      <c r="A43" s="272" t="s">
        <v>54</v>
      </c>
      <c r="B43" s="291">
        <v>8000000</v>
      </c>
      <c r="C43" s="272">
        <v>700900</v>
      </c>
      <c r="D43" s="272">
        <v>5686525</v>
      </c>
      <c r="E43" s="273" t="s">
        <v>9</v>
      </c>
      <c r="F43" s="272">
        <v>2313475</v>
      </c>
      <c r="G43" s="270"/>
      <c r="H43" s="260"/>
      <c r="I43" s="260"/>
      <c r="J43" s="260"/>
      <c r="K43" s="260"/>
    </row>
    <row r="44" spans="1:11" ht="23.25" x14ac:dyDescent="0.5">
      <c r="A44" s="287"/>
      <c r="B44" s="291"/>
      <c r="C44" s="287"/>
      <c r="D44" s="287"/>
      <c r="E44" s="292"/>
      <c r="F44" s="287"/>
      <c r="G44" s="270"/>
      <c r="H44" s="260"/>
      <c r="I44" s="260"/>
      <c r="J44" s="260"/>
      <c r="K44" s="260"/>
    </row>
    <row r="45" spans="1:11" ht="23.25" x14ac:dyDescent="0.5">
      <c r="A45" s="302" t="s">
        <v>55</v>
      </c>
      <c r="B45" s="302"/>
      <c r="C45" s="302"/>
      <c r="D45" s="302"/>
      <c r="E45" s="302"/>
      <c r="F45" s="302"/>
      <c r="G45" s="270"/>
      <c r="H45" s="260"/>
      <c r="I45" s="260"/>
      <c r="J45" s="260"/>
      <c r="K45" s="260"/>
    </row>
    <row r="46" spans="1:11" ht="23.25" x14ac:dyDescent="0.5">
      <c r="A46" s="302"/>
      <c r="B46" s="302"/>
      <c r="C46" s="302"/>
      <c r="D46" s="302"/>
      <c r="E46" s="302"/>
      <c r="F46" s="302"/>
      <c r="G46" s="270"/>
      <c r="H46" s="260"/>
      <c r="I46" s="260"/>
      <c r="J46" s="260"/>
      <c r="K46" s="260"/>
    </row>
    <row r="47" spans="1:11" ht="23.25" x14ac:dyDescent="0.5">
      <c r="A47" s="262" t="s">
        <v>2</v>
      </c>
      <c r="B47" s="262" t="s">
        <v>3</v>
      </c>
      <c r="C47" s="262" t="s">
        <v>4</v>
      </c>
      <c r="D47" s="262" t="s">
        <v>5</v>
      </c>
      <c r="E47" s="262" t="s">
        <v>6</v>
      </c>
      <c r="F47" s="262" t="s">
        <v>7</v>
      </c>
      <c r="G47" s="270"/>
      <c r="H47" s="260"/>
      <c r="I47" s="260"/>
      <c r="J47" s="260"/>
      <c r="K47" s="260"/>
    </row>
    <row r="48" spans="1:11" ht="23.25" x14ac:dyDescent="0.5">
      <c r="A48" s="265"/>
      <c r="B48" s="265" t="s">
        <v>8</v>
      </c>
      <c r="C48" s="265"/>
      <c r="D48" s="265"/>
      <c r="E48" s="265" t="s">
        <v>9</v>
      </c>
      <c r="F48" s="265" t="s">
        <v>56</v>
      </c>
      <c r="G48" s="270"/>
      <c r="H48" s="276"/>
      <c r="I48" s="276"/>
      <c r="J48" s="276"/>
      <c r="K48" s="276"/>
    </row>
    <row r="49" spans="1:11" ht="23.25" x14ac:dyDescent="0.5">
      <c r="A49" s="268"/>
      <c r="B49" s="268"/>
      <c r="C49" s="268"/>
      <c r="D49" s="268"/>
      <c r="E49" s="269"/>
      <c r="F49" s="268"/>
      <c r="G49" s="270"/>
      <c r="H49" s="261"/>
      <c r="I49" s="261"/>
      <c r="J49" s="261"/>
      <c r="K49" s="261"/>
    </row>
    <row r="50" spans="1:11" ht="23.25" x14ac:dyDescent="0.5">
      <c r="A50" s="272" t="s">
        <v>57</v>
      </c>
      <c r="B50" s="272">
        <v>3000000</v>
      </c>
      <c r="C50" s="272">
        <v>24750</v>
      </c>
      <c r="D50" s="272">
        <v>87250</v>
      </c>
      <c r="E50" s="273"/>
      <c r="F50" s="272">
        <v>2912750</v>
      </c>
      <c r="G50" s="270"/>
      <c r="H50" s="261"/>
      <c r="I50" s="261"/>
      <c r="J50" s="261"/>
      <c r="K50" s="261"/>
    </row>
    <row r="51" spans="1:11" ht="23.25" x14ac:dyDescent="0.5">
      <c r="A51" s="272" t="s">
        <v>58</v>
      </c>
      <c r="B51" s="272">
        <v>500000</v>
      </c>
      <c r="C51" s="272">
        <v>8000</v>
      </c>
      <c r="D51" s="272">
        <v>25050</v>
      </c>
      <c r="E51" s="273"/>
      <c r="F51" s="272">
        <v>474950</v>
      </c>
      <c r="G51" s="270"/>
      <c r="H51" s="261"/>
      <c r="I51" s="261"/>
      <c r="J51" s="261"/>
      <c r="K51" s="261"/>
    </row>
    <row r="52" spans="1:11" ht="23.25" x14ac:dyDescent="0.5">
      <c r="A52" s="272" t="s">
        <v>59</v>
      </c>
      <c r="B52" s="272"/>
      <c r="C52" s="272"/>
      <c r="D52" s="272"/>
      <c r="E52" s="273"/>
      <c r="F52" s="272"/>
      <c r="G52" s="270"/>
      <c r="H52" s="261"/>
      <c r="I52" s="261"/>
      <c r="J52" s="261"/>
      <c r="K52" s="261"/>
    </row>
    <row r="53" spans="1:11" ht="23.25" x14ac:dyDescent="0.5">
      <c r="A53" s="272" t="s">
        <v>60</v>
      </c>
      <c r="B53" s="278"/>
      <c r="C53" s="278"/>
      <c r="D53" s="278"/>
      <c r="E53" s="284"/>
      <c r="F53" s="278"/>
      <c r="G53" s="270"/>
      <c r="H53" s="260"/>
      <c r="I53" s="260"/>
      <c r="J53" s="260"/>
      <c r="K53" s="260"/>
    </row>
    <row r="54" spans="1:11" ht="23.25" x14ac:dyDescent="0.5">
      <c r="A54" s="272" t="s">
        <v>61</v>
      </c>
      <c r="B54" s="272">
        <v>113000000</v>
      </c>
      <c r="C54" s="272">
        <v>4709094</v>
      </c>
      <c r="D54" s="272">
        <v>71716333</v>
      </c>
      <c r="E54" s="273" t="s">
        <v>9</v>
      </c>
      <c r="F54" s="272">
        <v>41283667</v>
      </c>
      <c r="G54" s="270"/>
      <c r="H54" s="260"/>
      <c r="I54" s="260"/>
      <c r="J54" s="260"/>
      <c r="K54" s="260"/>
    </row>
    <row r="55" spans="1:11" ht="23.25" x14ac:dyDescent="0.5">
      <c r="A55" s="272" t="s">
        <v>62</v>
      </c>
      <c r="B55" s="272"/>
      <c r="C55" s="272"/>
      <c r="D55" s="272"/>
      <c r="E55" s="273"/>
      <c r="F55" s="272"/>
      <c r="G55" s="270"/>
      <c r="H55" s="260"/>
      <c r="I55" s="260"/>
      <c r="J55" s="260"/>
      <c r="K55" s="260"/>
    </row>
    <row r="56" spans="1:11" ht="23.25" x14ac:dyDescent="0.5">
      <c r="A56" s="272" t="s">
        <v>63</v>
      </c>
      <c r="B56" s="272">
        <v>15000000</v>
      </c>
      <c r="C56" s="272">
        <v>838060</v>
      </c>
      <c r="D56" s="272">
        <v>8551337</v>
      </c>
      <c r="E56" s="273" t="s">
        <v>9</v>
      </c>
      <c r="F56" s="272">
        <v>6448663</v>
      </c>
      <c r="G56" s="270"/>
      <c r="H56" s="260"/>
      <c r="I56" s="260"/>
      <c r="J56" s="260"/>
      <c r="K56" s="260"/>
    </row>
    <row r="57" spans="1:11" ht="23.25" x14ac:dyDescent="0.5">
      <c r="A57" s="272" t="s">
        <v>64</v>
      </c>
      <c r="B57" s="272">
        <v>5000000</v>
      </c>
      <c r="C57" s="272">
        <v>0</v>
      </c>
      <c r="D57" s="272">
        <v>93489.5</v>
      </c>
      <c r="E57" s="273" t="s">
        <v>9</v>
      </c>
      <c r="F57" s="272">
        <v>4906510.5</v>
      </c>
      <c r="G57" s="270"/>
      <c r="H57" s="276"/>
      <c r="I57" s="276"/>
      <c r="J57" s="276"/>
      <c r="K57" s="276"/>
    </row>
    <row r="58" spans="1:11" ht="23.25" x14ac:dyDescent="0.5">
      <c r="A58" s="272" t="s">
        <v>65</v>
      </c>
      <c r="B58" s="300"/>
      <c r="C58" s="272">
        <v>0</v>
      </c>
      <c r="D58" s="272">
        <v>0</v>
      </c>
      <c r="E58" s="273" t="s">
        <v>9</v>
      </c>
      <c r="F58" s="272">
        <v>0</v>
      </c>
      <c r="G58" s="270"/>
      <c r="H58" s="261"/>
      <c r="I58" s="261"/>
      <c r="J58" s="261"/>
      <c r="K58" s="261"/>
    </row>
    <row r="59" spans="1:11" ht="23.25" x14ac:dyDescent="0.5">
      <c r="A59" s="272" t="s">
        <v>66</v>
      </c>
      <c r="B59" s="272">
        <v>200000</v>
      </c>
      <c r="C59" s="272">
        <v>15785</v>
      </c>
      <c r="D59" s="272">
        <v>131275</v>
      </c>
      <c r="E59" s="273" t="s">
        <v>9</v>
      </c>
      <c r="F59" s="272">
        <v>68725</v>
      </c>
      <c r="G59" s="270"/>
      <c r="H59" s="260"/>
      <c r="I59" s="260"/>
      <c r="J59" s="260"/>
      <c r="K59" s="260"/>
    </row>
    <row r="60" spans="1:11" ht="23.25" x14ac:dyDescent="0.5">
      <c r="A60" s="272" t="s">
        <v>67</v>
      </c>
      <c r="B60" s="300"/>
      <c r="C60" s="272">
        <v>0</v>
      </c>
      <c r="D60" s="272">
        <v>0</v>
      </c>
      <c r="E60" s="273" t="s">
        <v>9</v>
      </c>
      <c r="F60" s="272">
        <v>0</v>
      </c>
      <c r="G60" s="270"/>
      <c r="H60" s="260"/>
      <c r="I60" s="260"/>
      <c r="J60" s="260"/>
      <c r="K60" s="260"/>
    </row>
    <row r="61" spans="1:11" ht="23.25" x14ac:dyDescent="0.5">
      <c r="A61" s="272" t="s">
        <v>68</v>
      </c>
      <c r="B61" s="272">
        <v>800000</v>
      </c>
      <c r="C61" s="272">
        <v>56000</v>
      </c>
      <c r="D61" s="272">
        <v>618000</v>
      </c>
      <c r="E61" s="273" t="s">
        <v>9</v>
      </c>
      <c r="F61" s="272">
        <v>182000</v>
      </c>
      <c r="G61" s="270"/>
      <c r="H61" s="260"/>
      <c r="I61" s="260"/>
      <c r="J61" s="260"/>
      <c r="K61" s="260"/>
    </row>
    <row r="62" spans="1:11" ht="23.25" x14ac:dyDescent="0.5">
      <c r="A62" s="272" t="s">
        <v>69</v>
      </c>
      <c r="B62" s="272">
        <v>300000</v>
      </c>
      <c r="C62" s="272">
        <v>9000</v>
      </c>
      <c r="D62" s="272">
        <v>240000</v>
      </c>
      <c r="E62" s="273" t="s">
        <v>9</v>
      </c>
      <c r="F62" s="272">
        <v>60000</v>
      </c>
      <c r="G62" s="270"/>
      <c r="H62" s="260"/>
      <c r="I62" s="260"/>
      <c r="J62" s="260"/>
      <c r="K62" s="260"/>
    </row>
    <row r="63" spans="1:11" ht="23.25" x14ac:dyDescent="0.5">
      <c r="A63" s="272" t="s">
        <v>70</v>
      </c>
      <c r="B63" s="272">
        <v>500000</v>
      </c>
      <c r="C63" s="272">
        <v>18100</v>
      </c>
      <c r="D63" s="272">
        <v>293510</v>
      </c>
      <c r="E63" s="273" t="s">
        <v>9</v>
      </c>
      <c r="F63" s="272">
        <v>206490</v>
      </c>
      <c r="G63" s="270"/>
      <c r="H63" s="260"/>
      <c r="I63" s="260"/>
      <c r="J63" s="260"/>
      <c r="K63" s="260"/>
    </row>
    <row r="64" spans="1:11" ht="23.25" x14ac:dyDescent="0.5">
      <c r="A64" s="272" t="s">
        <v>71</v>
      </c>
      <c r="B64" s="272"/>
      <c r="C64" s="272"/>
      <c r="D64" s="272"/>
      <c r="E64" s="273"/>
      <c r="F64" s="272"/>
      <c r="G64" s="270"/>
      <c r="H64" s="260"/>
      <c r="I64" s="260"/>
      <c r="J64" s="260"/>
      <c r="K64" s="260"/>
    </row>
    <row r="65" spans="1:11" ht="23.25" x14ac:dyDescent="0.5">
      <c r="A65" s="272" t="s">
        <v>72</v>
      </c>
      <c r="B65" s="272">
        <v>7200000</v>
      </c>
      <c r="C65" s="272">
        <v>394542</v>
      </c>
      <c r="D65" s="272">
        <v>4557664</v>
      </c>
      <c r="E65" s="273" t="s">
        <v>9</v>
      </c>
      <c r="F65" s="272">
        <v>2642336</v>
      </c>
      <c r="G65" s="270"/>
      <c r="H65" s="260"/>
      <c r="I65" s="260"/>
      <c r="J65" s="260"/>
      <c r="K65" s="260"/>
    </row>
    <row r="66" spans="1:11" ht="23.25" x14ac:dyDescent="0.5">
      <c r="A66" s="272" t="s">
        <v>73</v>
      </c>
      <c r="B66" s="272"/>
      <c r="C66" s="272"/>
      <c r="D66" s="272"/>
      <c r="E66" s="273"/>
      <c r="F66" s="272"/>
      <c r="G66" s="270"/>
      <c r="H66" s="260"/>
      <c r="I66" s="260"/>
      <c r="J66" s="260"/>
      <c r="K66" s="260"/>
    </row>
    <row r="67" spans="1:11" ht="23.25" x14ac:dyDescent="0.5">
      <c r="A67" s="272" t="s">
        <v>74</v>
      </c>
      <c r="B67" s="272">
        <v>200000000</v>
      </c>
      <c r="C67" s="272">
        <v>19107130.509999998</v>
      </c>
      <c r="D67" s="272">
        <v>122871563.71000001</v>
      </c>
      <c r="E67" s="273" t="s">
        <v>9</v>
      </c>
      <c r="F67" s="272">
        <v>77128436.289999992</v>
      </c>
      <c r="G67" s="270"/>
      <c r="H67" s="260"/>
      <c r="I67" s="260"/>
      <c r="J67" s="260"/>
      <c r="K67" s="260"/>
    </row>
    <row r="68" spans="1:11" ht="23.25" x14ac:dyDescent="0.5">
      <c r="A68" s="272" t="s">
        <v>75</v>
      </c>
      <c r="B68" s="272"/>
      <c r="C68" s="272"/>
      <c r="D68" s="272"/>
      <c r="E68" s="273"/>
      <c r="F68" s="272"/>
      <c r="G68" s="270"/>
      <c r="H68" s="276"/>
      <c r="I68" s="276"/>
      <c r="J68" s="276"/>
      <c r="K68" s="276"/>
    </row>
    <row r="69" spans="1:11" ht="23.25" x14ac:dyDescent="0.5">
      <c r="A69" s="272" t="s">
        <v>76</v>
      </c>
      <c r="B69" s="272"/>
      <c r="C69" s="272">
        <v>0</v>
      </c>
      <c r="D69" s="272">
        <v>0</v>
      </c>
      <c r="E69" s="273" t="s">
        <v>9</v>
      </c>
      <c r="F69" s="272">
        <v>0</v>
      </c>
      <c r="G69" s="270"/>
      <c r="H69" s="261"/>
      <c r="I69" s="261"/>
      <c r="J69" s="261"/>
      <c r="K69" s="261"/>
    </row>
    <row r="70" spans="1:11" ht="23.25" x14ac:dyDescent="0.5">
      <c r="A70" s="272" t="s">
        <v>77</v>
      </c>
      <c r="B70" s="272">
        <v>10000000</v>
      </c>
      <c r="C70" s="272">
        <v>776208</v>
      </c>
      <c r="D70" s="272">
        <v>5792860.25</v>
      </c>
      <c r="E70" s="273" t="s">
        <v>9</v>
      </c>
      <c r="F70" s="272">
        <v>4207139.75</v>
      </c>
      <c r="G70" s="270"/>
      <c r="H70" s="260"/>
      <c r="I70" s="260"/>
      <c r="J70" s="260"/>
      <c r="K70" s="260"/>
    </row>
    <row r="71" spans="1:11" ht="23.25" x14ac:dyDescent="0.5">
      <c r="A71" s="272" t="s">
        <v>78</v>
      </c>
      <c r="B71" s="272">
        <v>700000</v>
      </c>
      <c r="C71" s="272">
        <v>30000</v>
      </c>
      <c r="D71" s="272">
        <v>247255</v>
      </c>
      <c r="E71" s="273" t="s">
        <v>9</v>
      </c>
      <c r="F71" s="272">
        <v>452745</v>
      </c>
      <c r="G71" s="270"/>
      <c r="H71" s="260"/>
      <c r="I71" s="260"/>
      <c r="J71" s="260"/>
      <c r="K71" s="260"/>
    </row>
    <row r="72" spans="1:11" ht="23.25" x14ac:dyDescent="0.5">
      <c r="A72" s="272" t="s">
        <v>79</v>
      </c>
      <c r="B72" s="272">
        <v>1170000</v>
      </c>
      <c r="C72" s="272">
        <v>46860</v>
      </c>
      <c r="D72" s="272">
        <v>495350</v>
      </c>
      <c r="E72" s="273" t="s">
        <v>9</v>
      </c>
      <c r="F72" s="272">
        <v>674650</v>
      </c>
      <c r="G72" s="270"/>
      <c r="H72" s="260"/>
      <c r="I72" s="260"/>
      <c r="J72" s="260"/>
      <c r="K72" s="260"/>
    </row>
    <row r="73" spans="1:11" ht="23.25" x14ac:dyDescent="0.5">
      <c r="A73" s="272" t="s">
        <v>80</v>
      </c>
      <c r="B73" s="272">
        <v>10000000</v>
      </c>
      <c r="C73" s="272">
        <v>371563</v>
      </c>
      <c r="D73" s="272">
        <v>2267049</v>
      </c>
      <c r="E73" s="273" t="s">
        <v>9</v>
      </c>
      <c r="F73" s="272">
        <v>7732951</v>
      </c>
      <c r="G73" s="270"/>
      <c r="H73" s="276"/>
      <c r="I73" s="276"/>
      <c r="J73" s="276"/>
      <c r="K73" s="276"/>
    </row>
    <row r="74" spans="1:11" ht="23.25" x14ac:dyDescent="0.5">
      <c r="A74" s="272" t="s">
        <v>81</v>
      </c>
      <c r="B74" s="272">
        <v>4500000</v>
      </c>
      <c r="C74" s="272">
        <v>245950</v>
      </c>
      <c r="D74" s="272">
        <v>2250410</v>
      </c>
      <c r="E74" s="273" t="s">
        <v>9</v>
      </c>
      <c r="F74" s="272">
        <v>2249590</v>
      </c>
      <c r="G74" s="270"/>
      <c r="H74" s="261"/>
      <c r="I74" s="261"/>
      <c r="J74" s="261"/>
      <c r="K74" s="261"/>
    </row>
    <row r="75" spans="1:11" ht="23.25" x14ac:dyDescent="0.5">
      <c r="A75" s="272" t="s">
        <v>82</v>
      </c>
      <c r="B75" s="272">
        <v>200000</v>
      </c>
      <c r="C75" s="272">
        <v>4000</v>
      </c>
      <c r="D75" s="272">
        <v>62120</v>
      </c>
      <c r="E75" s="273" t="s">
        <v>9</v>
      </c>
      <c r="F75" s="272">
        <v>137880</v>
      </c>
      <c r="G75" s="270"/>
      <c r="H75" s="260"/>
      <c r="I75" s="260"/>
      <c r="J75" s="260"/>
      <c r="K75" s="260"/>
    </row>
    <row r="76" spans="1:11" ht="23.25" x14ac:dyDescent="0.5">
      <c r="A76" s="272" t="s">
        <v>83</v>
      </c>
      <c r="B76" s="272">
        <v>7000000</v>
      </c>
      <c r="C76" s="272">
        <v>579420</v>
      </c>
      <c r="D76" s="272">
        <v>2367727</v>
      </c>
      <c r="E76" s="273" t="s">
        <v>9</v>
      </c>
      <c r="F76" s="272">
        <v>4632273</v>
      </c>
      <c r="G76" s="270"/>
      <c r="H76" s="260"/>
      <c r="I76" s="260"/>
      <c r="J76" s="260"/>
      <c r="K76" s="260"/>
    </row>
    <row r="77" spans="1:11" ht="23.25" x14ac:dyDescent="0.5">
      <c r="A77" s="272" t="s">
        <v>84</v>
      </c>
      <c r="B77" s="272">
        <v>14000000</v>
      </c>
      <c r="C77" s="272">
        <v>716450</v>
      </c>
      <c r="D77" s="272">
        <v>5000120</v>
      </c>
      <c r="E77" s="273" t="s">
        <v>9</v>
      </c>
      <c r="F77" s="272">
        <v>8999880</v>
      </c>
      <c r="G77" s="270"/>
      <c r="H77" s="260"/>
      <c r="I77" s="260"/>
      <c r="J77" s="260"/>
      <c r="K77" s="260"/>
    </row>
    <row r="78" spans="1:11" ht="23.25" x14ac:dyDescent="0.5">
      <c r="A78" s="272" t="s">
        <v>85</v>
      </c>
      <c r="B78" s="272">
        <v>80000</v>
      </c>
      <c r="C78" s="272">
        <v>0</v>
      </c>
      <c r="D78" s="272">
        <v>2740</v>
      </c>
      <c r="E78" s="273" t="s">
        <v>9</v>
      </c>
      <c r="F78" s="272">
        <v>77260</v>
      </c>
      <c r="G78" s="270"/>
      <c r="H78" s="276"/>
      <c r="I78" s="276"/>
      <c r="J78" s="276"/>
      <c r="K78" s="276"/>
    </row>
    <row r="79" spans="1:11" ht="23.25" x14ac:dyDescent="0.5">
      <c r="A79" s="272" t="s">
        <v>86</v>
      </c>
      <c r="B79" s="272">
        <v>8380000</v>
      </c>
      <c r="C79" s="272">
        <v>1919050</v>
      </c>
      <c r="D79" s="272">
        <v>24650105</v>
      </c>
      <c r="E79" s="273" t="s">
        <v>6</v>
      </c>
      <c r="F79" s="272">
        <v>16270105</v>
      </c>
      <c r="G79" s="270"/>
      <c r="H79" s="261"/>
      <c r="I79" s="261"/>
      <c r="J79" s="261"/>
      <c r="K79" s="261"/>
    </row>
    <row r="80" spans="1:11" ht="23.25" x14ac:dyDescent="0.5">
      <c r="A80" s="272" t="s">
        <v>87</v>
      </c>
      <c r="B80" s="272"/>
      <c r="C80" s="272">
        <v>0</v>
      </c>
      <c r="D80" s="272">
        <v>0</v>
      </c>
      <c r="E80" s="273" t="s">
        <v>9</v>
      </c>
      <c r="F80" s="272">
        <v>0</v>
      </c>
      <c r="G80" s="270"/>
      <c r="H80" s="260"/>
      <c r="I80" s="260"/>
      <c r="J80" s="260"/>
      <c r="K80" s="260"/>
    </row>
    <row r="81" spans="1:11" ht="23.25" x14ac:dyDescent="0.5">
      <c r="A81" s="272" t="s">
        <v>88</v>
      </c>
      <c r="B81" s="272">
        <v>30000</v>
      </c>
      <c r="C81" s="272">
        <v>11200</v>
      </c>
      <c r="D81" s="272">
        <v>39625</v>
      </c>
      <c r="E81" s="273" t="s">
        <v>6</v>
      </c>
      <c r="F81" s="272">
        <v>9625</v>
      </c>
      <c r="G81" s="270"/>
      <c r="H81" s="260"/>
      <c r="I81" s="260"/>
      <c r="J81" s="260"/>
      <c r="K81" s="260"/>
    </row>
    <row r="82" spans="1:11" ht="23.25" x14ac:dyDescent="0.5">
      <c r="A82" s="272" t="s">
        <v>89</v>
      </c>
      <c r="B82" s="272"/>
      <c r="C82" s="272">
        <v>0</v>
      </c>
      <c r="D82" s="272">
        <v>0</v>
      </c>
      <c r="E82" s="273" t="s">
        <v>9</v>
      </c>
      <c r="F82" s="272">
        <v>0</v>
      </c>
      <c r="G82" s="270"/>
      <c r="H82" s="260"/>
      <c r="I82" s="260"/>
      <c r="J82" s="260"/>
      <c r="K82" s="260"/>
    </row>
    <row r="83" spans="1:11" ht="23.25" x14ac:dyDescent="0.5">
      <c r="A83" s="272" t="s">
        <v>90</v>
      </c>
      <c r="B83" s="272">
        <v>42000000</v>
      </c>
      <c r="C83" s="272">
        <v>0</v>
      </c>
      <c r="D83" s="272">
        <v>0</v>
      </c>
      <c r="E83" s="273" t="s">
        <v>9</v>
      </c>
      <c r="F83" s="272">
        <v>42000000</v>
      </c>
      <c r="G83" s="270"/>
      <c r="H83" s="260"/>
      <c r="I83" s="260"/>
      <c r="J83" s="260"/>
      <c r="K83" s="260"/>
    </row>
    <row r="84" spans="1:11" ht="23.25" x14ac:dyDescent="0.5">
      <c r="A84" s="272" t="s">
        <v>91</v>
      </c>
      <c r="B84" s="272">
        <v>40000</v>
      </c>
      <c r="C84" s="272">
        <v>0</v>
      </c>
      <c r="D84" s="272">
        <v>45589</v>
      </c>
      <c r="E84" s="273" t="s">
        <v>6</v>
      </c>
      <c r="F84" s="272">
        <v>5589</v>
      </c>
      <c r="G84" s="270"/>
      <c r="H84" s="260"/>
      <c r="I84" s="260"/>
      <c r="J84" s="260"/>
      <c r="K84" s="260"/>
    </row>
    <row r="85" spans="1:11" ht="23.25" x14ac:dyDescent="0.5">
      <c r="A85" s="269" t="s">
        <v>92</v>
      </c>
      <c r="B85" s="268"/>
      <c r="C85" s="268"/>
      <c r="D85" s="268"/>
      <c r="E85" s="269"/>
      <c r="F85" s="268"/>
      <c r="G85" s="270"/>
      <c r="H85" s="260"/>
      <c r="I85" s="260"/>
      <c r="J85" s="260"/>
      <c r="K85" s="260"/>
    </row>
    <row r="86" spans="1:11" ht="23.25" x14ac:dyDescent="0.5">
      <c r="A86" s="290" t="s">
        <v>93</v>
      </c>
      <c r="B86" s="277">
        <v>2501500000</v>
      </c>
      <c r="C86" s="277">
        <v>95058739.859999999</v>
      </c>
      <c r="D86" s="277">
        <v>725671563.76999998</v>
      </c>
      <c r="E86" s="290" t="s">
        <v>9</v>
      </c>
      <c r="F86" s="277">
        <v>1775828436.23</v>
      </c>
      <c r="G86" s="270"/>
      <c r="H86" s="260"/>
      <c r="I86" s="260"/>
      <c r="J86" s="260"/>
      <c r="K86" s="260"/>
    </row>
    <row r="87" spans="1:11" ht="23.25" x14ac:dyDescent="0.5">
      <c r="A87" s="292"/>
      <c r="B87" s="287"/>
      <c r="C87" s="287"/>
      <c r="D87" s="287"/>
      <c r="E87" s="292"/>
      <c r="F87" s="287"/>
      <c r="G87" s="270"/>
      <c r="H87" s="260"/>
      <c r="I87" s="260"/>
      <c r="J87" s="260"/>
      <c r="K87" s="260"/>
    </row>
    <row r="88" spans="1:11" ht="23.25" x14ac:dyDescent="0.5">
      <c r="A88" s="292"/>
      <c r="B88" s="287"/>
      <c r="C88" s="287"/>
      <c r="D88" s="287"/>
      <c r="E88" s="292"/>
      <c r="F88" s="287"/>
      <c r="G88" s="270"/>
      <c r="H88" s="260"/>
      <c r="I88" s="260"/>
      <c r="J88" s="260"/>
      <c r="K88" s="260"/>
    </row>
    <row r="89" spans="1:11" ht="23.25" x14ac:dyDescent="0.5">
      <c r="A89" s="292"/>
      <c r="B89" s="287"/>
      <c r="C89" s="287"/>
      <c r="D89" s="287"/>
      <c r="E89" s="292"/>
      <c r="F89" s="287"/>
      <c r="G89" s="270"/>
      <c r="H89" s="260"/>
      <c r="I89" s="260"/>
      <c r="J89" s="260"/>
      <c r="K89" s="260"/>
    </row>
    <row r="90" spans="1:11" ht="23.25" x14ac:dyDescent="0.5">
      <c r="A90" s="292"/>
      <c r="B90" s="287"/>
      <c r="C90" s="287"/>
      <c r="D90" s="287"/>
      <c r="E90" s="292"/>
      <c r="F90" s="287"/>
      <c r="G90" s="270"/>
      <c r="H90" s="260"/>
      <c r="I90" s="260"/>
      <c r="J90" s="260"/>
      <c r="K90" s="260"/>
    </row>
    <row r="91" spans="1:11" ht="23.25" x14ac:dyDescent="0.5">
      <c r="A91" s="302" t="s">
        <v>94</v>
      </c>
      <c r="B91" s="302"/>
      <c r="C91" s="302"/>
      <c r="D91" s="302"/>
      <c r="E91" s="302"/>
      <c r="F91" s="302"/>
      <c r="G91" s="270"/>
      <c r="H91" s="260"/>
      <c r="I91" s="260"/>
      <c r="J91" s="260"/>
      <c r="K91" s="260"/>
    </row>
    <row r="92" spans="1:11" ht="23.25" x14ac:dyDescent="0.5">
      <c r="A92" s="302"/>
      <c r="B92" s="302"/>
      <c r="C92" s="302"/>
      <c r="D92" s="302"/>
      <c r="E92" s="302"/>
      <c r="F92" s="302"/>
      <c r="G92" s="270"/>
      <c r="H92" s="260"/>
      <c r="I92" s="260"/>
      <c r="J92" s="260"/>
      <c r="K92" s="260"/>
    </row>
    <row r="93" spans="1:11" ht="23.25" x14ac:dyDescent="0.5">
      <c r="A93" s="262" t="s">
        <v>2</v>
      </c>
      <c r="B93" s="262" t="s">
        <v>3</v>
      </c>
      <c r="C93" s="262" t="s">
        <v>4</v>
      </c>
      <c r="D93" s="262" t="s">
        <v>5</v>
      </c>
      <c r="E93" s="262" t="s">
        <v>6</v>
      </c>
      <c r="F93" s="262" t="s">
        <v>7</v>
      </c>
      <c r="G93" s="270"/>
      <c r="H93" s="260"/>
      <c r="I93" s="260"/>
      <c r="J93" s="260"/>
      <c r="K93" s="260"/>
    </row>
    <row r="94" spans="1:11" ht="23.25" x14ac:dyDescent="0.5">
      <c r="A94" s="265"/>
      <c r="B94" s="265" t="s">
        <v>8</v>
      </c>
      <c r="C94" s="265"/>
      <c r="D94" s="265"/>
      <c r="E94" s="265" t="s">
        <v>9</v>
      </c>
      <c r="F94" s="265" t="s">
        <v>56</v>
      </c>
      <c r="G94" s="270"/>
      <c r="H94" s="260"/>
      <c r="I94" s="260"/>
      <c r="J94" s="260"/>
      <c r="K94" s="260"/>
    </row>
    <row r="95" spans="1:11" ht="23.25" x14ac:dyDescent="0.5">
      <c r="A95" s="293" t="s">
        <v>95</v>
      </c>
      <c r="B95" s="268"/>
      <c r="C95" s="268"/>
      <c r="D95" s="268"/>
      <c r="E95" s="269"/>
      <c r="F95" s="268"/>
      <c r="G95" s="270"/>
      <c r="H95" s="260"/>
      <c r="I95" s="260"/>
      <c r="J95" s="260"/>
      <c r="K95" s="260"/>
    </row>
    <row r="96" spans="1:11" ht="23.25" x14ac:dyDescent="0.5">
      <c r="A96" s="294" t="s">
        <v>96</v>
      </c>
      <c r="B96" s="272">
        <v>424000000</v>
      </c>
      <c r="C96" s="272">
        <v>4743269.66</v>
      </c>
      <c r="D96" s="272">
        <v>101755802.74999997</v>
      </c>
      <c r="E96" s="273" t="s">
        <v>9</v>
      </c>
      <c r="F96" s="272">
        <v>322244197.25</v>
      </c>
      <c r="G96" s="270"/>
      <c r="H96" s="276"/>
      <c r="I96" s="276"/>
      <c r="J96" s="276"/>
      <c r="K96" s="276"/>
    </row>
    <row r="97" spans="1:11" ht="23.25" x14ac:dyDescent="0.5">
      <c r="A97" s="294" t="s">
        <v>97</v>
      </c>
      <c r="B97" s="272"/>
      <c r="C97" s="272">
        <v>0</v>
      </c>
      <c r="D97" s="272">
        <v>0</v>
      </c>
      <c r="E97" s="273" t="s">
        <v>9</v>
      </c>
      <c r="F97" s="272">
        <v>0</v>
      </c>
      <c r="G97" s="270"/>
      <c r="H97" s="276"/>
      <c r="I97" s="276"/>
      <c r="J97" s="276"/>
      <c r="K97" s="276"/>
    </row>
    <row r="98" spans="1:11" ht="23.25" x14ac:dyDescent="0.5">
      <c r="A98" s="294" t="s">
        <v>98</v>
      </c>
      <c r="B98" s="272">
        <v>18965000</v>
      </c>
      <c r="C98" s="272">
        <v>33080</v>
      </c>
      <c r="D98" s="272">
        <v>367142</v>
      </c>
      <c r="E98" s="273" t="s">
        <v>9</v>
      </c>
      <c r="F98" s="272">
        <v>18597858</v>
      </c>
      <c r="G98" s="270"/>
      <c r="H98" s="261"/>
      <c r="I98" s="261"/>
      <c r="J98" s="261"/>
      <c r="K98" s="261"/>
    </row>
    <row r="99" spans="1:11" ht="23.25" x14ac:dyDescent="0.5">
      <c r="A99" s="294" t="s">
        <v>99</v>
      </c>
      <c r="B99" s="272"/>
      <c r="C99" s="272">
        <v>0</v>
      </c>
      <c r="D99" s="272">
        <v>0</v>
      </c>
      <c r="E99" s="273" t="s">
        <v>9</v>
      </c>
      <c r="F99" s="272">
        <v>0</v>
      </c>
      <c r="G99" s="270"/>
      <c r="H99" s="276"/>
      <c r="I99" s="276"/>
      <c r="J99" s="276"/>
      <c r="K99" s="276"/>
    </row>
    <row r="100" spans="1:11" ht="23.25" x14ac:dyDescent="0.5">
      <c r="A100" s="294" t="s">
        <v>100</v>
      </c>
      <c r="B100" s="272"/>
      <c r="C100" s="272"/>
      <c r="D100" s="272"/>
      <c r="E100" s="273"/>
      <c r="F100" s="272"/>
      <c r="G100" s="270"/>
      <c r="H100" s="261"/>
      <c r="I100" s="261"/>
      <c r="J100" s="261"/>
      <c r="K100" s="261"/>
    </row>
    <row r="101" spans="1:11" ht="23.25" x14ac:dyDescent="0.5">
      <c r="A101" s="294" t="s">
        <v>101</v>
      </c>
      <c r="B101" s="272">
        <v>557000000</v>
      </c>
      <c r="C101" s="272">
        <v>24422192.870000001</v>
      </c>
      <c r="D101" s="272">
        <v>288042412.33999997</v>
      </c>
      <c r="E101" s="273" t="s">
        <v>9</v>
      </c>
      <c r="F101" s="272">
        <v>268957587.66000003</v>
      </c>
      <c r="G101" s="270"/>
      <c r="H101" s="260"/>
      <c r="I101" s="260"/>
      <c r="J101" s="260"/>
      <c r="K101" s="260"/>
    </row>
    <row r="102" spans="1:11" ht="23.25" x14ac:dyDescent="0.5">
      <c r="A102" s="294" t="s">
        <v>102</v>
      </c>
      <c r="B102" s="272">
        <v>35000</v>
      </c>
      <c r="C102" s="272">
        <v>0</v>
      </c>
      <c r="D102" s="272">
        <v>0</v>
      </c>
      <c r="E102" s="273" t="s">
        <v>9</v>
      </c>
      <c r="F102" s="272">
        <v>35000</v>
      </c>
      <c r="G102" s="270"/>
      <c r="H102" s="260"/>
      <c r="I102" s="260"/>
      <c r="J102" s="260"/>
      <c r="K102" s="260"/>
    </row>
    <row r="103" spans="1:11" ht="23.25" x14ac:dyDescent="0.5">
      <c r="A103" s="295" t="s">
        <v>103</v>
      </c>
      <c r="B103" s="279">
        <v>1000000000</v>
      </c>
      <c r="C103" s="279">
        <v>29198542.530000001</v>
      </c>
      <c r="D103" s="279">
        <v>390165357.08999991</v>
      </c>
      <c r="E103" s="267" t="s">
        <v>9</v>
      </c>
      <c r="F103" s="279">
        <v>609834642.91000009</v>
      </c>
      <c r="G103" s="270"/>
      <c r="H103" s="260"/>
      <c r="I103" s="260"/>
      <c r="J103" s="260"/>
      <c r="K103" s="260"/>
    </row>
    <row r="104" spans="1:11" ht="23.25" x14ac:dyDescent="0.5">
      <c r="A104" s="293" t="s">
        <v>104</v>
      </c>
      <c r="B104" s="296"/>
      <c r="C104" s="296"/>
      <c r="D104" s="296"/>
      <c r="E104" s="297"/>
      <c r="F104" s="296"/>
      <c r="G104" s="270"/>
      <c r="H104" s="260"/>
      <c r="I104" s="260"/>
      <c r="J104" s="260"/>
      <c r="K104" s="260"/>
    </row>
    <row r="105" spans="1:11" ht="23.25" x14ac:dyDescent="0.5">
      <c r="A105" s="294" t="s">
        <v>105</v>
      </c>
      <c r="B105" s="272"/>
      <c r="C105" s="272"/>
      <c r="D105" s="272"/>
      <c r="E105" s="273"/>
      <c r="F105" s="272"/>
      <c r="G105" s="270"/>
      <c r="H105" s="260"/>
      <c r="I105" s="260"/>
      <c r="J105" s="260"/>
      <c r="K105" s="260"/>
    </row>
    <row r="106" spans="1:11" ht="23.25" x14ac:dyDescent="0.5">
      <c r="A106" s="294" t="s">
        <v>106</v>
      </c>
      <c r="B106" s="272">
        <v>55000000</v>
      </c>
      <c r="C106" s="272">
        <v>0</v>
      </c>
      <c r="D106" s="272">
        <v>0</v>
      </c>
      <c r="E106" s="273" t="s">
        <v>9</v>
      </c>
      <c r="F106" s="272">
        <v>55000000</v>
      </c>
      <c r="G106" s="270"/>
      <c r="H106" s="260"/>
      <c r="I106" s="260"/>
      <c r="J106" s="260"/>
      <c r="K106" s="260"/>
    </row>
    <row r="107" spans="1:11" ht="23.25" x14ac:dyDescent="0.5">
      <c r="A107" s="294" t="s">
        <v>107</v>
      </c>
      <c r="B107" s="272">
        <v>5000000</v>
      </c>
      <c r="C107" s="272">
        <v>0</v>
      </c>
      <c r="D107" s="272">
        <v>0</v>
      </c>
      <c r="E107" s="273" t="s">
        <v>9</v>
      </c>
      <c r="F107" s="272">
        <v>5000000</v>
      </c>
      <c r="G107" s="270"/>
      <c r="H107" s="260"/>
      <c r="I107" s="260"/>
      <c r="J107" s="260"/>
      <c r="K107" s="260"/>
    </row>
    <row r="108" spans="1:11" ht="23.25" x14ac:dyDescent="0.5">
      <c r="A108" s="294" t="s">
        <v>108</v>
      </c>
      <c r="B108" s="272"/>
      <c r="C108" s="272">
        <v>0</v>
      </c>
      <c r="D108" s="272">
        <v>0</v>
      </c>
      <c r="E108" s="273" t="s">
        <v>9</v>
      </c>
      <c r="F108" s="272">
        <v>0</v>
      </c>
      <c r="G108" s="270"/>
      <c r="H108" s="260"/>
      <c r="I108" s="260"/>
      <c r="J108" s="260"/>
      <c r="K108" s="260"/>
    </row>
    <row r="109" spans="1:11" ht="23.25" x14ac:dyDescent="0.5">
      <c r="A109" s="293" t="s">
        <v>109</v>
      </c>
      <c r="B109" s="268"/>
      <c r="C109" s="268"/>
      <c r="D109" s="268"/>
      <c r="E109" s="269"/>
      <c r="F109" s="268"/>
      <c r="G109" s="270"/>
      <c r="H109" s="260"/>
      <c r="I109" s="299"/>
      <c r="J109" s="260"/>
      <c r="K109" s="260"/>
    </row>
    <row r="110" spans="1:11" ht="23.25" x14ac:dyDescent="0.5">
      <c r="A110" s="298" t="s">
        <v>110</v>
      </c>
      <c r="B110" s="277">
        <v>60000000</v>
      </c>
      <c r="C110" s="272">
        <v>0</v>
      </c>
      <c r="D110" s="277">
        <v>0</v>
      </c>
      <c r="E110" s="290" t="s">
        <v>9</v>
      </c>
      <c r="F110" s="277">
        <v>60000000</v>
      </c>
      <c r="G110" s="270"/>
      <c r="H110" s="260"/>
      <c r="I110" s="260"/>
      <c r="J110" s="260"/>
      <c r="K110" s="260"/>
    </row>
    <row r="111" spans="1:11" ht="23.25" x14ac:dyDescent="0.5">
      <c r="A111" s="293" t="s">
        <v>111</v>
      </c>
      <c r="B111" s="268"/>
      <c r="C111" s="268"/>
      <c r="D111" s="268"/>
      <c r="E111" s="269"/>
      <c r="F111" s="268"/>
      <c r="G111" s="270"/>
      <c r="H111" s="260"/>
      <c r="I111" s="260"/>
      <c r="J111" s="260"/>
      <c r="K111" s="260"/>
    </row>
    <row r="112" spans="1:11" ht="23.25" x14ac:dyDescent="0.5">
      <c r="A112" s="294" t="s">
        <v>112</v>
      </c>
      <c r="B112" s="272">
        <v>350000000</v>
      </c>
      <c r="C112" s="272">
        <v>33839180.539999999</v>
      </c>
      <c r="D112" s="272">
        <v>493415743.44</v>
      </c>
      <c r="E112" s="273" t="s">
        <v>6</v>
      </c>
      <c r="F112" s="272">
        <v>143415743.44</v>
      </c>
      <c r="G112" s="270"/>
      <c r="H112" s="260"/>
      <c r="I112" s="260"/>
      <c r="J112" s="260"/>
      <c r="K112" s="260"/>
    </row>
    <row r="113" spans="1:7" ht="23.25" x14ac:dyDescent="0.5">
      <c r="A113" s="294" t="s">
        <v>113</v>
      </c>
      <c r="B113" s="272">
        <v>50000000</v>
      </c>
      <c r="C113" s="272">
        <v>94150</v>
      </c>
      <c r="D113" s="272">
        <v>233624</v>
      </c>
      <c r="E113" s="273" t="s">
        <v>9</v>
      </c>
      <c r="F113" s="272">
        <v>49766376</v>
      </c>
      <c r="G113" s="270"/>
    </row>
    <row r="114" spans="1:7" ht="23.25" x14ac:dyDescent="0.5">
      <c r="A114" s="294" t="s">
        <v>114</v>
      </c>
      <c r="B114" s="272">
        <v>1520000000</v>
      </c>
      <c r="C114" s="272">
        <v>117415169.59999996</v>
      </c>
      <c r="D114" s="272">
        <v>1528191097.7800004</v>
      </c>
      <c r="E114" s="273" t="s">
        <v>6</v>
      </c>
      <c r="F114" s="272">
        <v>8191097.7800004482</v>
      </c>
      <c r="G114" s="270"/>
    </row>
    <row r="115" spans="1:7" ht="23.25" x14ac:dyDescent="0.5">
      <c r="A115" s="295" t="s">
        <v>115</v>
      </c>
      <c r="B115" s="279">
        <v>1920000000</v>
      </c>
      <c r="C115" s="279">
        <v>151348500.13999996</v>
      </c>
      <c r="D115" s="279">
        <v>2021840465.2200005</v>
      </c>
      <c r="E115" s="267" t="s">
        <v>6</v>
      </c>
      <c r="F115" s="279">
        <v>101840465.22000051</v>
      </c>
      <c r="G115" s="270"/>
    </row>
    <row r="116" spans="1:7" ht="23.25" x14ac:dyDescent="0.5">
      <c r="A116" s="295" t="s">
        <v>116</v>
      </c>
      <c r="B116" s="279">
        <v>78500000000</v>
      </c>
      <c r="C116" s="279">
        <v>3969463791.8200006</v>
      </c>
      <c r="D116" s="279">
        <v>44827596794.290001</v>
      </c>
      <c r="E116" s="267" t="s">
        <v>9</v>
      </c>
      <c r="F116" s="279">
        <v>33672403205.709999</v>
      </c>
      <c r="G116" s="270"/>
    </row>
    <row r="117" spans="1:7" ht="23.25" x14ac:dyDescent="0.5">
      <c r="A117" s="293" t="s">
        <v>117</v>
      </c>
      <c r="B117" s="268"/>
      <c r="C117" s="268"/>
      <c r="D117" s="268"/>
      <c r="E117" s="269"/>
      <c r="F117" s="268"/>
      <c r="G117" s="270"/>
    </row>
    <row r="118" spans="1:7" ht="23.25" x14ac:dyDescent="0.5">
      <c r="A118" s="298" t="s">
        <v>118</v>
      </c>
      <c r="B118" s="277"/>
      <c r="C118" s="277">
        <v>0</v>
      </c>
      <c r="D118" s="277">
        <v>0</v>
      </c>
      <c r="E118" s="273" t="s">
        <v>9</v>
      </c>
      <c r="F118" s="272">
        <v>0</v>
      </c>
      <c r="G118" s="270"/>
    </row>
    <row r="119" spans="1:7" ht="23.25" x14ac:dyDescent="0.5">
      <c r="A119" s="295" t="s">
        <v>119</v>
      </c>
      <c r="B119" s="279">
        <v>0</v>
      </c>
      <c r="C119" s="279">
        <v>0</v>
      </c>
      <c r="D119" s="279">
        <v>0</v>
      </c>
      <c r="E119" s="267" t="s">
        <v>9</v>
      </c>
      <c r="F119" s="279">
        <v>0</v>
      </c>
      <c r="G119" s="270"/>
    </row>
    <row r="120" spans="1:7" ht="23.25" x14ac:dyDescent="0.5">
      <c r="A120" s="295" t="s">
        <v>120</v>
      </c>
      <c r="B120" s="279">
        <v>78500000000</v>
      </c>
      <c r="C120" s="279">
        <v>3969463791.8200006</v>
      </c>
      <c r="D120" s="279">
        <v>44827596794.290001</v>
      </c>
      <c r="E120" s="267" t="s">
        <v>9</v>
      </c>
      <c r="F120" s="279">
        <v>33672403205.709999</v>
      </c>
      <c r="G120" s="270"/>
    </row>
    <row r="122" spans="1:7" ht="23.25" x14ac:dyDescent="0.5">
      <c r="A122" s="46" t="s">
        <v>121</v>
      </c>
    </row>
  </sheetData>
  <mergeCells count="9">
    <mergeCell ref="A46:F46"/>
    <mergeCell ref="A92:F92"/>
    <mergeCell ref="A45:F45"/>
    <mergeCell ref="A91:F91"/>
    <mergeCell ref="A1:F1"/>
    <mergeCell ref="A2:F2"/>
    <mergeCell ref="A3:F3"/>
    <mergeCell ref="H2:K2"/>
    <mergeCell ref="H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112" workbookViewId="0">
      <selection activeCell="A122" sqref="A122"/>
    </sheetView>
  </sheetViews>
  <sheetFormatPr defaultRowHeight="14.25" x14ac:dyDescent="0.2"/>
  <cols>
    <col min="1" max="1" width="39.75" bestFit="1" customWidth="1"/>
    <col min="2" max="4" width="15.125" bestFit="1" customWidth="1"/>
    <col min="5" max="5" width="3.125" bestFit="1" customWidth="1"/>
    <col min="6" max="6" width="15.125" bestFit="1" customWidth="1"/>
    <col min="10" max="10" width="11.625" bestFit="1" customWidth="1"/>
    <col min="11" max="11" width="13" bestFit="1" customWidth="1"/>
  </cols>
  <sheetData>
    <row r="1" spans="1:11" ht="23.25" x14ac:dyDescent="0.45">
      <c r="A1" s="304" t="s">
        <v>0</v>
      </c>
      <c r="B1" s="304"/>
      <c r="C1" s="304"/>
      <c r="D1" s="304"/>
      <c r="E1" s="304"/>
      <c r="F1" s="304"/>
      <c r="G1" s="305"/>
      <c r="H1" s="305"/>
      <c r="I1" s="305"/>
      <c r="J1" s="305"/>
      <c r="K1" s="305"/>
    </row>
    <row r="2" spans="1:11" ht="23.25" x14ac:dyDescent="0.45">
      <c r="A2" s="306">
        <f>[1]ประจำเดือนรวมเช็คไม่ต้องคีย์!A2</f>
        <v>43221</v>
      </c>
      <c r="B2" s="304"/>
      <c r="C2" s="304"/>
      <c r="D2" s="304"/>
      <c r="E2" s="304"/>
      <c r="F2" s="304"/>
      <c r="G2" s="305"/>
      <c r="H2" s="304" t="s">
        <v>1</v>
      </c>
      <c r="I2" s="304"/>
      <c r="J2" s="304"/>
      <c r="K2" s="304"/>
    </row>
    <row r="3" spans="1:11" ht="23.25" x14ac:dyDescent="0.45">
      <c r="A3" s="304"/>
      <c r="B3" s="304"/>
      <c r="C3" s="304"/>
      <c r="D3" s="304"/>
      <c r="E3" s="304"/>
      <c r="F3" s="304"/>
      <c r="G3" s="305"/>
      <c r="H3" s="306">
        <f>A2</f>
        <v>43221</v>
      </c>
      <c r="I3" s="304"/>
      <c r="J3" s="304"/>
      <c r="K3" s="304"/>
    </row>
    <row r="4" spans="1:11" ht="23.25" x14ac:dyDescent="0.5">
      <c r="A4" s="307" t="s">
        <v>2</v>
      </c>
      <c r="B4" s="307" t="s">
        <v>3</v>
      </c>
      <c r="C4" s="307" t="s">
        <v>4</v>
      </c>
      <c r="D4" s="307" t="s">
        <v>5</v>
      </c>
      <c r="E4" s="307" t="s">
        <v>6</v>
      </c>
      <c r="F4" s="307" t="s">
        <v>7</v>
      </c>
      <c r="G4" s="305"/>
      <c r="H4" s="308"/>
      <c r="I4" s="308"/>
      <c r="J4" s="309"/>
      <c r="K4" s="309"/>
    </row>
    <row r="5" spans="1:11" ht="23.25" x14ac:dyDescent="0.5">
      <c r="A5" s="310"/>
      <c r="B5" s="310" t="s">
        <v>8</v>
      </c>
      <c r="C5" s="310"/>
      <c r="D5" s="310"/>
      <c r="E5" s="310" t="s">
        <v>9</v>
      </c>
      <c r="F5" s="310" t="s">
        <v>10</v>
      </c>
      <c r="G5" s="305"/>
      <c r="H5" s="266" t="s">
        <v>11</v>
      </c>
      <c r="I5" s="266" t="s">
        <v>12</v>
      </c>
      <c r="J5" s="301" t="s">
        <v>4</v>
      </c>
      <c r="K5" s="266" t="s">
        <v>5</v>
      </c>
    </row>
    <row r="6" spans="1:11" ht="23.25" x14ac:dyDescent="0.5">
      <c r="A6" s="268" t="s">
        <v>13</v>
      </c>
      <c r="B6" s="268"/>
      <c r="C6" s="268"/>
      <c r="D6" s="268"/>
      <c r="E6" s="269"/>
      <c r="F6" s="268"/>
      <c r="G6" s="270"/>
      <c r="H6" s="307">
        <v>1</v>
      </c>
      <c r="I6" s="268" t="s">
        <v>14</v>
      </c>
      <c r="J6" s="271">
        <f>+[1]ประจำเดือนรวมเช็คไม่ต้องคีย์!BM89</f>
        <v>210481114.53000003</v>
      </c>
      <c r="K6" s="271">
        <f>+[1]ประจำเดือนรวมเช็คไม่ต้องคีย์!BM91</f>
        <v>1674071739.8300002</v>
      </c>
    </row>
    <row r="7" spans="1:11" ht="23.25" x14ac:dyDescent="0.5">
      <c r="A7" s="272" t="s">
        <v>15</v>
      </c>
      <c r="B7" s="272"/>
      <c r="C7" s="272"/>
      <c r="D7" s="272"/>
      <c r="E7" s="273"/>
      <c r="F7" s="272"/>
      <c r="G7" s="270"/>
      <c r="H7" s="311">
        <v>2</v>
      </c>
      <c r="I7" s="272" t="s">
        <v>16</v>
      </c>
      <c r="J7" s="275">
        <f>[1]ประจำเดือนรวมเช็คไม่ต้องคีย์!BN89</f>
        <v>514091.16</v>
      </c>
      <c r="K7" s="275">
        <f>+[1]ประจำเดือนรวมเช็คไม่ต้องคีย์!BN91</f>
        <v>25275072.919999998</v>
      </c>
    </row>
    <row r="8" spans="1:11" ht="23.25" x14ac:dyDescent="0.5">
      <c r="A8" s="272" t="s">
        <v>17</v>
      </c>
      <c r="B8" s="272"/>
      <c r="C8" s="272"/>
      <c r="D8" s="272"/>
      <c r="E8" s="273"/>
      <c r="F8" s="272"/>
      <c r="G8" s="270"/>
      <c r="H8" s="311">
        <v>3</v>
      </c>
      <c r="I8" s="272" t="s">
        <v>18</v>
      </c>
      <c r="J8" s="275">
        <f>[1]ประจำเดือนรวมเช็คไม่ต้องคีย์!BO89</f>
        <v>2973017.5</v>
      </c>
      <c r="K8" s="275">
        <f>+[1]ประจำเดือนรวมเช็คไม่ต้องคีย์!BO91</f>
        <v>13358202.25</v>
      </c>
    </row>
    <row r="9" spans="1:11" ht="23.25" x14ac:dyDescent="0.5">
      <c r="A9" s="272" t="s">
        <v>19</v>
      </c>
      <c r="B9" s="272">
        <v>158000000</v>
      </c>
      <c r="C9" s="272">
        <f>[1]ประจำเดือนรวมเช็คไม่ต้องคีย์!B89</f>
        <v>9913063.0199999996</v>
      </c>
      <c r="D9" s="272">
        <f>[1]ประจำเดือนรวมเช็คไม่ต้องคีย์!B91</f>
        <v>117887209.68000002</v>
      </c>
      <c r="E9" s="273" t="str">
        <f t="shared" ref="E9:E14" si="0">IF(D9&gt;B9,"+","-")</f>
        <v>-</v>
      </c>
      <c r="F9" s="272">
        <f t="shared" ref="F9:F14" si="1">ABS(D9-B9)</f>
        <v>40112790.319999978</v>
      </c>
      <c r="G9" s="270"/>
      <c r="H9" s="311">
        <v>4</v>
      </c>
      <c r="I9" s="272" t="s">
        <v>20</v>
      </c>
      <c r="J9" s="275">
        <f>[1]ประจำเดือนรวมเช็คไม่ต้องคีย์!BP89</f>
        <v>3267695.84</v>
      </c>
      <c r="K9" s="275">
        <f>+[1]ประจำเดือนรวมเช็คไม่ต้องคีย์!BP91</f>
        <v>32722001.810000002</v>
      </c>
    </row>
    <row r="10" spans="1:11" ht="23.25" x14ac:dyDescent="0.5">
      <c r="A10" s="272" t="s">
        <v>21</v>
      </c>
      <c r="B10" s="272">
        <v>14500000000</v>
      </c>
      <c r="C10" s="272">
        <f>[1]ประจำเดือนรวมเช็คไม่ต้องคีย์!C89</f>
        <v>2318138794.7199998</v>
      </c>
      <c r="D10" s="272">
        <f>[1]ประจำเดือนรวมเช็คไม่ต้องคีย์!C91</f>
        <v>8970241636.8899994</v>
      </c>
      <c r="E10" s="273" t="str">
        <f t="shared" si="0"/>
        <v>-</v>
      </c>
      <c r="F10" s="272">
        <f t="shared" si="1"/>
        <v>5529758363.1100006</v>
      </c>
      <c r="G10" s="270"/>
      <c r="H10" s="311"/>
      <c r="I10" s="272"/>
      <c r="J10" s="275"/>
      <c r="K10" s="275"/>
    </row>
    <row r="11" spans="1:11" ht="23.25" x14ac:dyDescent="0.5">
      <c r="A11" s="272" t="s">
        <v>22</v>
      </c>
      <c r="B11" s="272">
        <v>1060000000</v>
      </c>
      <c r="C11" s="272">
        <f>[1]ประจำเดือนรวมเช็คไม่ต้องคีย์!D89</f>
        <v>117496027.03999999</v>
      </c>
      <c r="D11" s="272">
        <f>[1]ประจำเดือนรวมเช็คไม่ต้องคีย์!D91</f>
        <v>719011304.35000014</v>
      </c>
      <c r="E11" s="273" t="str">
        <f t="shared" si="0"/>
        <v>-</v>
      </c>
      <c r="F11" s="272">
        <f t="shared" si="1"/>
        <v>340988695.64999986</v>
      </c>
      <c r="G11" s="270"/>
      <c r="H11" s="311"/>
      <c r="I11" s="272"/>
      <c r="J11" s="275"/>
      <c r="K11" s="275"/>
    </row>
    <row r="12" spans="1:11" ht="23.25" x14ac:dyDescent="0.5">
      <c r="A12" s="272" t="s">
        <v>23</v>
      </c>
      <c r="B12" s="272">
        <v>500000</v>
      </c>
      <c r="C12" s="272">
        <f>[1]ประจำเดือนรวมเช็คไม่ต้องคีย์!E89</f>
        <v>75612</v>
      </c>
      <c r="D12" s="272">
        <f>[1]ประจำเดือนรวมเช็คไม่ต้องคีย์!E91</f>
        <v>535402</v>
      </c>
      <c r="E12" s="273" t="str">
        <f t="shared" si="0"/>
        <v>+</v>
      </c>
      <c r="F12" s="272">
        <f t="shared" si="1"/>
        <v>35402</v>
      </c>
      <c r="G12" s="270"/>
      <c r="H12" s="311"/>
      <c r="I12" s="272"/>
      <c r="J12" s="275"/>
      <c r="K12" s="275"/>
    </row>
    <row r="13" spans="1:11" ht="23.25" x14ac:dyDescent="0.5">
      <c r="A13" s="277" t="s">
        <v>24</v>
      </c>
      <c r="B13" s="277">
        <v>300000000</v>
      </c>
      <c r="C13" s="272">
        <f>[1]ประจำเดือนรวมเช็คไม่ต้องคีย์!F89</f>
        <v>17668724.329999998</v>
      </c>
      <c r="D13" s="272">
        <f>[1]ประจำเดือนรวมเช็คไม่ต้องคีย์!F91</f>
        <v>148761738.84999996</v>
      </c>
      <c r="E13" s="273" t="str">
        <f t="shared" si="0"/>
        <v>-</v>
      </c>
      <c r="F13" s="272">
        <f t="shared" si="1"/>
        <v>151238261.15000004</v>
      </c>
      <c r="G13" s="270"/>
      <c r="H13" s="311"/>
      <c r="I13" s="272"/>
      <c r="J13" s="275"/>
      <c r="K13" s="275"/>
    </row>
    <row r="14" spans="1:11" ht="23.25" x14ac:dyDescent="0.5">
      <c r="A14" s="279" t="s">
        <v>25</v>
      </c>
      <c r="B14" s="279">
        <f>SUM(B9:B13)</f>
        <v>16018500000</v>
      </c>
      <c r="C14" s="279">
        <f>SUM(C9:C13)</f>
        <v>2463292221.1099997</v>
      </c>
      <c r="D14" s="279">
        <f>SUM(D9:D13)</f>
        <v>9956437291.7700005</v>
      </c>
      <c r="E14" s="267" t="str">
        <f t="shared" si="0"/>
        <v>-</v>
      </c>
      <c r="F14" s="279">
        <f t="shared" si="1"/>
        <v>6062062708.2299995</v>
      </c>
      <c r="G14" s="270"/>
      <c r="H14" s="311"/>
      <c r="I14" s="272"/>
      <c r="J14" s="275"/>
      <c r="K14" s="275"/>
    </row>
    <row r="15" spans="1:11" ht="23.25" x14ac:dyDescent="0.5">
      <c r="A15" s="268" t="s">
        <v>26</v>
      </c>
      <c r="B15" s="268"/>
      <c r="C15" s="268"/>
      <c r="D15" s="268"/>
      <c r="E15" s="269"/>
      <c r="F15" s="268"/>
      <c r="G15" s="270"/>
      <c r="H15" s="310"/>
      <c r="I15" s="272"/>
      <c r="J15" s="275"/>
      <c r="K15" s="275"/>
    </row>
    <row r="16" spans="1:11" ht="24" thickBot="1" x14ac:dyDescent="0.55000000000000004">
      <c r="A16" s="272" t="s">
        <v>27</v>
      </c>
      <c r="B16" s="280">
        <v>25000000000</v>
      </c>
      <c r="C16" s="272">
        <f>[1]ประจำเดือนรวมเช็คไม่ต้องคีย์!G89</f>
        <v>6139117938.8999996</v>
      </c>
      <c r="D16" s="272">
        <f>[1]ประจำเดือนรวมเช็คไม่ต้องคีย์!G91</f>
        <v>20907047437.910004</v>
      </c>
      <c r="E16" s="273" t="str">
        <f t="shared" ref="E16:E24" si="2">IF(D16&gt;B16,"+","-")</f>
        <v>-</v>
      </c>
      <c r="F16" s="272">
        <f t="shared" ref="F16:F24" si="3">ABS(D16-B16)</f>
        <v>4092952562.0899963</v>
      </c>
      <c r="G16" s="270"/>
      <c r="H16" s="281"/>
      <c r="I16" s="282" t="s">
        <v>28</v>
      </c>
      <c r="J16" s="283">
        <f>SUM(J6:J15)</f>
        <v>217235919.03000003</v>
      </c>
      <c r="K16" s="283">
        <f>SUM(K6:K15)</f>
        <v>1745427016.8100002</v>
      </c>
    </row>
    <row r="17" spans="1:11" ht="24" thickTop="1" x14ac:dyDescent="0.5">
      <c r="A17" s="272" t="s">
        <v>29</v>
      </c>
      <c r="B17" s="280"/>
      <c r="C17" s="272"/>
      <c r="D17" s="272"/>
      <c r="E17" s="273"/>
      <c r="F17" s="272"/>
      <c r="G17" s="270"/>
      <c r="H17" s="305"/>
      <c r="I17" s="305"/>
      <c r="J17" s="305"/>
      <c r="K17" s="305"/>
    </row>
    <row r="18" spans="1:11" ht="23.25" x14ac:dyDescent="0.5">
      <c r="A18" s="272" t="s">
        <v>30</v>
      </c>
      <c r="B18" s="280">
        <v>12000000000</v>
      </c>
      <c r="C18" s="272">
        <f>[1]ประจำเดือนรวมเช็คไม่ต้องคีย์!H89</f>
        <v>1172171171.0599999</v>
      </c>
      <c r="D18" s="272">
        <f>[1]ประจำเดือนรวมเช็คไม่ต้องคีย์!H91</f>
        <v>9691542754.6700001</v>
      </c>
      <c r="E18" s="284" t="str">
        <f t="shared" si="2"/>
        <v>-</v>
      </c>
      <c r="F18" s="272">
        <f t="shared" si="3"/>
        <v>2308457245.3299999</v>
      </c>
      <c r="G18" s="270"/>
      <c r="H18" s="305"/>
      <c r="I18" s="305"/>
      <c r="J18" s="305"/>
      <c r="K18" s="305"/>
    </row>
    <row r="19" spans="1:11" ht="23.25" x14ac:dyDescent="0.5">
      <c r="A19" s="272" t="s">
        <v>31</v>
      </c>
      <c r="B19" s="280">
        <v>1200000000</v>
      </c>
      <c r="C19" s="272">
        <f>[1]ประจำเดือนรวมเช็คไม่ต้องคีย์!I89</f>
        <v>0</v>
      </c>
      <c r="D19" s="272">
        <f>[1]ประจำเดือนรวมเช็คไม่ต้องคีย์!I91</f>
        <v>0</v>
      </c>
      <c r="E19" s="273" t="str">
        <f t="shared" si="2"/>
        <v>-</v>
      </c>
      <c r="F19" s="272">
        <f t="shared" si="3"/>
        <v>1200000000</v>
      </c>
      <c r="G19" s="270"/>
      <c r="H19" s="312"/>
      <c r="I19" s="312"/>
      <c r="J19" s="305"/>
      <c r="K19" s="270"/>
    </row>
    <row r="20" spans="1:11" ht="23.25" x14ac:dyDescent="0.5">
      <c r="A20" s="272" t="s">
        <v>32</v>
      </c>
      <c r="B20" s="280">
        <v>60000000</v>
      </c>
      <c r="C20" s="272">
        <f>[1]ประจำเดือนรวมเช็คไม่ต้องคีย์!J89</f>
        <v>3054939.5</v>
      </c>
      <c r="D20" s="272">
        <f>[1]ประจำเดือนรวมเช็คไม่ต้องคีย์!J91</f>
        <v>32281214</v>
      </c>
      <c r="E20" s="273" t="str">
        <f t="shared" si="2"/>
        <v>-</v>
      </c>
      <c r="F20" s="272">
        <f t="shared" si="3"/>
        <v>27718786</v>
      </c>
      <c r="G20" s="270"/>
      <c r="H20" s="308"/>
      <c r="I20" s="305"/>
      <c r="J20" s="305"/>
      <c r="K20" s="305"/>
    </row>
    <row r="21" spans="1:11" ht="23.25" x14ac:dyDescent="0.5">
      <c r="A21" s="272" t="s">
        <v>33</v>
      </c>
      <c r="B21" s="280">
        <v>3000000000</v>
      </c>
      <c r="C21" s="272">
        <f>[1]ประจำเดือนรวมเช็คไม่ต้องคีย์!K89</f>
        <v>825842737.93000007</v>
      </c>
      <c r="D21" s="272">
        <f>[1]ประจำเดือนรวมเช็คไม่ต้องคีย์!K91</f>
        <v>2976461845.0299997</v>
      </c>
      <c r="E21" s="273" t="str">
        <f t="shared" si="2"/>
        <v>-</v>
      </c>
      <c r="F21" s="272">
        <f t="shared" si="3"/>
        <v>23538154.970000267</v>
      </c>
      <c r="G21" s="270"/>
      <c r="H21" s="308"/>
      <c r="I21" s="305"/>
      <c r="J21" s="305"/>
      <c r="K21" s="305"/>
    </row>
    <row r="22" spans="1:11" ht="23.25" x14ac:dyDescent="0.5">
      <c r="A22" s="285" t="s">
        <v>34</v>
      </c>
      <c r="B22" s="286">
        <v>12170000000</v>
      </c>
      <c r="C22" s="272">
        <f>[1]ประจำเดือนรวมเช็คไม่ต้องคีย์!L89</f>
        <v>2026883609</v>
      </c>
      <c r="D22" s="287">
        <f>[1]ประจำเดือนรวมเช็คไม่ต้องคีย์!L91</f>
        <v>8764479463</v>
      </c>
      <c r="E22" s="273" t="str">
        <f t="shared" si="2"/>
        <v>-</v>
      </c>
      <c r="F22" s="288">
        <f t="shared" si="3"/>
        <v>3405520537</v>
      </c>
      <c r="G22" s="270"/>
      <c r="H22" s="308"/>
      <c r="I22" s="305"/>
      <c r="J22" s="305"/>
      <c r="K22" s="305"/>
    </row>
    <row r="23" spans="1:11" ht="23.25" x14ac:dyDescent="0.5">
      <c r="A23" s="277" t="s">
        <v>35</v>
      </c>
      <c r="B23" s="280">
        <v>3570000000</v>
      </c>
      <c r="C23" s="272">
        <f>[1]ประจำเดือนรวมเช็คไม่ต้องคีย์!M89</f>
        <v>463446175.86000001</v>
      </c>
      <c r="D23" s="272">
        <f>[1]ประจำเดือนรวมเช็คไม่ต้องคีย์!M91</f>
        <v>2455478195.1900001</v>
      </c>
      <c r="E23" s="273" t="str">
        <f>IF(D23&gt;B23,"+","-")</f>
        <v>-</v>
      </c>
      <c r="F23" s="272">
        <f>ABS(D23-B23)</f>
        <v>1114521804.8099999</v>
      </c>
      <c r="G23" s="270"/>
      <c r="H23" s="305"/>
      <c r="I23" s="305"/>
      <c r="J23" s="305"/>
      <c r="K23" s="305"/>
    </row>
    <row r="24" spans="1:11" ht="23.25" x14ac:dyDescent="0.5">
      <c r="A24" s="279" t="s">
        <v>36</v>
      </c>
      <c r="B24" s="289">
        <f>SUM(B16:B23)</f>
        <v>57000000000</v>
      </c>
      <c r="C24" s="289">
        <f>SUM(C16:C23)</f>
        <v>10630516572.25</v>
      </c>
      <c r="D24" s="289">
        <f>SUM(D16:D23)</f>
        <v>44827290909.800003</v>
      </c>
      <c r="E24" s="267" t="str">
        <f t="shared" si="2"/>
        <v>-</v>
      </c>
      <c r="F24" s="279">
        <f t="shared" si="3"/>
        <v>12172709090.199997</v>
      </c>
      <c r="G24" s="270"/>
      <c r="H24" s="312"/>
      <c r="I24" s="312"/>
      <c r="J24" s="312"/>
      <c r="K24" s="312"/>
    </row>
    <row r="25" spans="1:11" ht="23.25" x14ac:dyDescent="0.5">
      <c r="A25" s="268"/>
      <c r="B25" s="268"/>
      <c r="C25" s="268"/>
      <c r="D25" s="268"/>
      <c r="E25" s="269"/>
      <c r="F25" s="268"/>
      <c r="G25" s="270"/>
      <c r="H25" s="305"/>
      <c r="I25" s="305"/>
      <c r="J25" s="305"/>
      <c r="K25" s="305"/>
    </row>
    <row r="26" spans="1:11" ht="23.25" x14ac:dyDescent="0.5">
      <c r="A26" s="277" t="s">
        <v>37</v>
      </c>
      <c r="B26" s="277">
        <f>+B14+B24</f>
        <v>73018500000</v>
      </c>
      <c r="C26" s="277">
        <f>+C14+C24</f>
        <v>13093808793.360001</v>
      </c>
      <c r="D26" s="277">
        <f>+D14+D24</f>
        <v>54783728201.570007</v>
      </c>
      <c r="E26" s="290" t="str">
        <f>IF(D26&gt;B26,"+","-")</f>
        <v>-</v>
      </c>
      <c r="F26" s="277">
        <f>ABS(D26-B26)</f>
        <v>18234771798.429993</v>
      </c>
      <c r="G26" s="270"/>
      <c r="H26" s="305"/>
      <c r="I26" s="305"/>
      <c r="J26" s="305"/>
      <c r="K26" s="305"/>
    </row>
    <row r="27" spans="1:11" ht="23.25" x14ac:dyDescent="0.5">
      <c r="A27" s="268" t="s">
        <v>38</v>
      </c>
      <c r="B27" s="268"/>
      <c r="C27" s="268"/>
      <c r="D27" s="268"/>
      <c r="E27" s="269"/>
      <c r="F27" s="268"/>
      <c r="G27" s="270"/>
      <c r="H27" s="305"/>
      <c r="I27" s="305"/>
      <c r="J27" s="305"/>
      <c r="K27" s="305"/>
    </row>
    <row r="28" spans="1:11" ht="23.25" x14ac:dyDescent="0.5">
      <c r="A28" s="272" t="s">
        <v>39</v>
      </c>
      <c r="B28" s="272"/>
      <c r="C28" s="272"/>
      <c r="D28" s="272"/>
      <c r="E28" s="273"/>
      <c r="F28" s="272"/>
      <c r="G28" s="270"/>
      <c r="H28" s="305"/>
      <c r="I28" s="305"/>
      <c r="J28" s="305"/>
      <c r="K28" s="305"/>
    </row>
    <row r="29" spans="1:11" ht="23.25" x14ac:dyDescent="0.5">
      <c r="A29" s="272" t="s">
        <v>40</v>
      </c>
      <c r="B29" s="272"/>
      <c r="C29" s="272"/>
      <c r="D29" s="272"/>
      <c r="E29" s="273"/>
      <c r="F29" s="272"/>
      <c r="G29" s="270"/>
      <c r="H29" s="305"/>
      <c r="I29" s="305"/>
      <c r="J29" s="305"/>
      <c r="K29" s="305"/>
    </row>
    <row r="30" spans="1:11" ht="23.25" x14ac:dyDescent="0.5">
      <c r="A30" s="272" t="s">
        <v>41</v>
      </c>
      <c r="B30" s="272">
        <v>1841000000</v>
      </c>
      <c r="C30" s="272">
        <f>[1]ประจำเดือนรวมเช็คไม่ต้องคีย์!O89</f>
        <v>58393090</v>
      </c>
      <c r="D30" s="272">
        <f>[1]ประจำเดือนรวมเช็คไม่ต้องคีย์!O91</f>
        <v>395775314.12</v>
      </c>
      <c r="E30" s="273" t="str">
        <f t="shared" ref="E30:E42" si="4">IF(D30&gt;B30,"+","-")</f>
        <v>-</v>
      </c>
      <c r="F30" s="272">
        <f t="shared" ref="F30:F42" si="5">ABS(D30-B30)</f>
        <v>1445224685.8800001</v>
      </c>
      <c r="G30" s="270"/>
      <c r="H30" s="305"/>
      <c r="I30" s="305"/>
      <c r="J30" s="305"/>
      <c r="K30" s="305"/>
    </row>
    <row r="31" spans="1:11" ht="23.25" x14ac:dyDescent="0.5">
      <c r="A31" s="272" t="s">
        <v>42</v>
      </c>
      <c r="B31" s="272">
        <v>38500000</v>
      </c>
      <c r="C31" s="272">
        <f>[1]ประจำเดือนรวมเช็คไม่ต้องคีย์!P89</f>
        <v>3203900</v>
      </c>
      <c r="D31" s="272">
        <f>[1]ประจำเดือนรวมเช็คไม่ต้องคีย์!P91</f>
        <v>24727420</v>
      </c>
      <c r="E31" s="273" t="str">
        <f t="shared" si="4"/>
        <v>-</v>
      </c>
      <c r="F31" s="272">
        <f t="shared" si="5"/>
        <v>13772580</v>
      </c>
      <c r="G31" s="270"/>
      <c r="H31" s="305"/>
      <c r="I31" s="305"/>
      <c r="J31" s="305"/>
      <c r="K31" s="305"/>
    </row>
    <row r="32" spans="1:11" ht="23.25" x14ac:dyDescent="0.5">
      <c r="A32" s="272" t="s">
        <v>43</v>
      </c>
      <c r="B32" s="272"/>
      <c r="C32" s="278"/>
      <c r="D32" s="278"/>
      <c r="E32" s="284"/>
      <c r="F32" s="278"/>
      <c r="G32" s="270"/>
      <c r="H32" s="312"/>
      <c r="I32" s="312"/>
      <c r="J32" s="312"/>
      <c r="K32" s="312"/>
    </row>
    <row r="33" spans="1:11" ht="23.25" x14ac:dyDescent="0.5">
      <c r="A33" s="272" t="s">
        <v>44</v>
      </c>
      <c r="B33" s="272">
        <v>64000000</v>
      </c>
      <c r="C33" s="272">
        <f>[1]ประจำเดือนรวมเช็คไม่ต้องคีย์!Q89</f>
        <v>3814171.5</v>
      </c>
      <c r="D33" s="272">
        <f>[1]ประจำเดือนรวมเช็คไม่ต้องคีย์!Q91</f>
        <v>36867266.700000003</v>
      </c>
      <c r="E33" s="273" t="str">
        <f t="shared" si="4"/>
        <v>-</v>
      </c>
      <c r="F33" s="272">
        <f t="shared" si="5"/>
        <v>27132733.299999997</v>
      </c>
      <c r="G33" s="270"/>
      <c r="H33" s="305"/>
      <c r="I33" s="305"/>
      <c r="J33" s="305"/>
      <c r="K33" s="305"/>
    </row>
    <row r="34" spans="1:11" ht="23.25" x14ac:dyDescent="0.5">
      <c r="A34" s="272" t="s">
        <v>45</v>
      </c>
      <c r="B34" s="272">
        <v>52000000</v>
      </c>
      <c r="C34" s="272">
        <f>[1]ประจำเดือนรวมเช็คไม่ต้องคีย์!R89</f>
        <v>4283653.05</v>
      </c>
      <c r="D34" s="272">
        <f>[1]ประจำเดือนรวมเช็คไม่ต้องคีย์!R91</f>
        <v>34471522.039999999</v>
      </c>
      <c r="E34" s="273" t="str">
        <f t="shared" si="4"/>
        <v>-</v>
      </c>
      <c r="F34" s="272">
        <f t="shared" si="5"/>
        <v>17528477.960000001</v>
      </c>
      <c r="G34" s="270"/>
      <c r="H34" s="305"/>
      <c r="I34" s="305"/>
      <c r="J34" s="305"/>
      <c r="K34" s="305"/>
    </row>
    <row r="35" spans="1:11" ht="23.25" x14ac:dyDescent="0.5">
      <c r="A35" s="272" t="s">
        <v>46</v>
      </c>
      <c r="B35" s="272">
        <v>380000</v>
      </c>
      <c r="C35" s="272">
        <f>[1]ประจำเดือนรวมเช็คไม่ต้องคีย์!S89</f>
        <v>22830</v>
      </c>
      <c r="D35" s="272">
        <f>[1]ประจำเดือนรวมเช็คไม่ต้องคีย์!S91</f>
        <v>182390</v>
      </c>
      <c r="E35" s="273" t="str">
        <f t="shared" si="4"/>
        <v>-</v>
      </c>
      <c r="F35" s="272">
        <f t="shared" si="5"/>
        <v>197610</v>
      </c>
      <c r="G35" s="270"/>
      <c r="H35" s="305"/>
      <c r="I35" s="305"/>
      <c r="J35" s="305"/>
      <c r="K35" s="305"/>
    </row>
    <row r="36" spans="1:11" ht="23.25" x14ac:dyDescent="0.5">
      <c r="A36" s="272" t="s">
        <v>47</v>
      </c>
      <c r="B36" s="272"/>
      <c r="C36" s="272">
        <f>[1]ประจำเดือนรวมเช็คไม่ต้องคีย์!T89</f>
        <v>0</v>
      </c>
      <c r="D36" s="272">
        <f>[1]ประจำเดือนรวมเช็คไม่ต้องคีย์!T91</f>
        <v>0</v>
      </c>
      <c r="E36" s="273" t="str">
        <f t="shared" si="4"/>
        <v>-</v>
      </c>
      <c r="F36" s="272">
        <f t="shared" si="5"/>
        <v>0</v>
      </c>
      <c r="G36" s="270"/>
      <c r="H36" s="305"/>
      <c r="I36" s="305"/>
      <c r="J36" s="305"/>
      <c r="K36" s="305"/>
    </row>
    <row r="37" spans="1:11" ht="23.25" x14ac:dyDescent="0.5">
      <c r="A37" s="272" t="s">
        <v>48</v>
      </c>
      <c r="B37" s="272"/>
      <c r="C37" s="272">
        <f>[1]ประจำเดือนรวมเช็คไม่ต้องคีย์!U89</f>
        <v>0</v>
      </c>
      <c r="D37" s="272">
        <f>[1]ประจำเดือนรวมเช็คไม่ต้องคีย์!U91</f>
        <v>0</v>
      </c>
      <c r="E37" s="273" t="str">
        <f t="shared" si="4"/>
        <v>-</v>
      </c>
      <c r="F37" s="272">
        <f t="shared" si="5"/>
        <v>0</v>
      </c>
      <c r="G37" s="270"/>
      <c r="H37" s="305"/>
      <c r="I37" s="305"/>
      <c r="J37" s="305"/>
      <c r="K37" s="305"/>
    </row>
    <row r="38" spans="1:11" ht="23.25" x14ac:dyDescent="0.5">
      <c r="A38" s="272" t="s">
        <v>49</v>
      </c>
      <c r="B38" s="272"/>
      <c r="C38" s="272"/>
      <c r="D38" s="272"/>
      <c r="E38" s="273"/>
      <c r="F38" s="272"/>
      <c r="G38" s="270"/>
      <c r="H38" s="305"/>
      <c r="I38" s="305"/>
      <c r="J38" s="305"/>
      <c r="K38" s="305"/>
    </row>
    <row r="39" spans="1:11" ht="23.25" x14ac:dyDescent="0.5">
      <c r="A39" s="272" t="s">
        <v>50</v>
      </c>
      <c r="B39" s="272">
        <v>20000</v>
      </c>
      <c r="C39" s="272">
        <f>[1]ประจำเดือนรวมเช็คไม่ต้องคีย์!V89</f>
        <v>200</v>
      </c>
      <c r="D39" s="272">
        <f>[1]ประจำเดือนรวมเช็คไม่ต้องคีย์!V91</f>
        <v>2000</v>
      </c>
      <c r="E39" s="273" t="str">
        <f t="shared" si="4"/>
        <v>-</v>
      </c>
      <c r="F39" s="272">
        <f t="shared" si="5"/>
        <v>18000</v>
      </c>
      <c r="G39" s="270"/>
      <c r="H39" s="305"/>
      <c r="I39" s="305"/>
      <c r="J39" s="305"/>
      <c r="K39" s="305"/>
    </row>
    <row r="40" spans="1:11" ht="23.25" x14ac:dyDescent="0.5">
      <c r="A40" s="272" t="s">
        <v>51</v>
      </c>
      <c r="B40" s="278"/>
      <c r="C40" s="278"/>
      <c r="D40" s="278"/>
      <c r="E40" s="284"/>
      <c r="F40" s="278"/>
      <c r="G40" s="270"/>
      <c r="H40" s="312"/>
      <c r="I40" s="312"/>
      <c r="J40" s="312"/>
      <c r="K40" s="312"/>
    </row>
    <row r="41" spans="1:11" ht="23.25" x14ac:dyDescent="0.5">
      <c r="A41" s="272" t="s">
        <v>52</v>
      </c>
      <c r="B41" s="272">
        <v>53000000</v>
      </c>
      <c r="C41" s="272">
        <f>[1]ประจำเดือนรวมเช็คไม่ต้องคีย์!W89</f>
        <v>7337900</v>
      </c>
      <c r="D41" s="272">
        <f>[1]ประจำเดือนรวมเช็คไม่ต้องคีย์!W91</f>
        <v>52131065</v>
      </c>
      <c r="E41" s="273" t="str">
        <f t="shared" si="4"/>
        <v>-</v>
      </c>
      <c r="F41" s="272">
        <f t="shared" si="5"/>
        <v>868935</v>
      </c>
      <c r="G41" s="270"/>
      <c r="H41" s="305"/>
      <c r="I41" s="305"/>
      <c r="J41" s="305"/>
      <c r="K41" s="305"/>
    </row>
    <row r="42" spans="1:11" ht="23.25" x14ac:dyDescent="0.5">
      <c r="A42" s="272" t="s">
        <v>53</v>
      </c>
      <c r="B42" s="313">
        <v>1000000</v>
      </c>
      <c r="C42" s="272">
        <f>+[1]ประจำเดือนรวมเช็คไม่ต้องคีย์!X89</f>
        <v>81940</v>
      </c>
      <c r="D42" s="272">
        <f>[1]ประจำเดือนรวมเช็คไม่ต้องคีย์!X91</f>
        <v>559323</v>
      </c>
      <c r="E42" s="273" t="str">
        <f t="shared" si="4"/>
        <v>-</v>
      </c>
      <c r="F42" s="272">
        <f t="shared" si="5"/>
        <v>440677</v>
      </c>
      <c r="G42" s="270"/>
      <c r="H42" s="305"/>
      <c r="I42" s="305"/>
      <c r="J42" s="305"/>
      <c r="K42" s="305"/>
    </row>
    <row r="43" spans="1:11" ht="23.25" x14ac:dyDescent="0.5">
      <c r="A43" s="272" t="s">
        <v>54</v>
      </c>
      <c r="B43" s="313">
        <v>8000000</v>
      </c>
      <c r="C43" s="272">
        <f>+[1]ประจำเดือนรวมเช็คไม่ต้องคีย์!Y89</f>
        <v>859250</v>
      </c>
      <c r="D43" s="272">
        <f>[1]ประจำเดือนรวมเช็คไม่ต้องคีย์!Y91</f>
        <v>6545775</v>
      </c>
      <c r="E43" s="273" t="str">
        <f>IF(D43&gt;B43,"+","-")</f>
        <v>-</v>
      </c>
      <c r="F43" s="272">
        <f>ABS(D43-B43)</f>
        <v>1454225</v>
      </c>
      <c r="G43" s="270"/>
      <c r="H43" s="305"/>
      <c r="I43" s="305"/>
      <c r="J43" s="305"/>
      <c r="K43" s="305"/>
    </row>
    <row r="44" spans="1:11" ht="23.25" x14ac:dyDescent="0.5">
      <c r="A44" s="287"/>
      <c r="B44" s="313"/>
      <c r="C44" s="287"/>
      <c r="D44" s="287"/>
      <c r="E44" s="292"/>
      <c r="F44" s="287"/>
      <c r="G44" s="270"/>
      <c r="H44" s="305"/>
      <c r="I44" s="305"/>
      <c r="J44" s="305"/>
      <c r="K44" s="305"/>
    </row>
    <row r="45" spans="1:11" ht="23.25" x14ac:dyDescent="0.45">
      <c r="A45" s="304" t="s">
        <v>55</v>
      </c>
      <c r="B45" s="304"/>
      <c r="C45" s="304"/>
      <c r="D45" s="304"/>
      <c r="E45" s="304"/>
      <c r="F45" s="304"/>
      <c r="G45" s="270"/>
      <c r="H45" s="305"/>
      <c r="I45" s="305"/>
      <c r="J45" s="305"/>
      <c r="K45" s="305"/>
    </row>
    <row r="46" spans="1:11" ht="23.25" x14ac:dyDescent="0.45">
      <c r="A46" s="304"/>
      <c r="B46" s="304"/>
      <c r="C46" s="304"/>
      <c r="D46" s="304"/>
      <c r="E46" s="304"/>
      <c r="F46" s="304"/>
      <c r="G46" s="270"/>
      <c r="H46" s="305"/>
      <c r="I46" s="305"/>
      <c r="J46" s="305"/>
      <c r="K46" s="305"/>
    </row>
    <row r="47" spans="1:11" ht="23.25" x14ac:dyDescent="0.5">
      <c r="A47" s="307" t="s">
        <v>2</v>
      </c>
      <c r="B47" s="307" t="s">
        <v>3</v>
      </c>
      <c r="C47" s="307" t="s">
        <v>4</v>
      </c>
      <c r="D47" s="307" t="s">
        <v>5</v>
      </c>
      <c r="E47" s="307" t="s">
        <v>6</v>
      </c>
      <c r="F47" s="307" t="s">
        <v>7</v>
      </c>
      <c r="G47" s="270"/>
      <c r="H47" s="305"/>
      <c r="I47" s="305"/>
      <c r="J47" s="305"/>
      <c r="K47" s="305"/>
    </row>
    <row r="48" spans="1:11" ht="23.25" x14ac:dyDescent="0.5">
      <c r="A48" s="310"/>
      <c r="B48" s="310" t="str">
        <f>+B5</f>
        <v>ปี 2561</v>
      </c>
      <c r="C48" s="310"/>
      <c r="D48" s="310"/>
      <c r="E48" s="310" t="s">
        <v>9</v>
      </c>
      <c r="F48" s="310" t="s">
        <v>56</v>
      </c>
      <c r="G48" s="270"/>
      <c r="H48" s="312"/>
      <c r="I48" s="312"/>
      <c r="J48" s="312"/>
      <c r="K48" s="312"/>
    </row>
    <row r="49" spans="1:11" ht="23.25" x14ac:dyDescent="0.5">
      <c r="A49" s="268"/>
      <c r="B49" s="268"/>
      <c r="C49" s="268"/>
      <c r="D49" s="268"/>
      <c r="E49" s="269"/>
      <c r="F49" s="268"/>
      <c r="G49" s="270"/>
      <c r="H49" s="305"/>
      <c r="I49" s="305"/>
      <c r="J49" s="305"/>
      <c r="K49" s="305"/>
    </row>
    <row r="50" spans="1:11" ht="23.25" x14ac:dyDescent="0.5">
      <c r="A50" s="272" t="s">
        <v>57</v>
      </c>
      <c r="B50" s="272">
        <v>3000000</v>
      </c>
      <c r="C50" s="272">
        <f>+[1]ประจำเดือนรวมเช็คไม่ต้องคีย์!Z89</f>
        <v>74750</v>
      </c>
      <c r="D50" s="272">
        <f>+[1]ประจำเดือนรวมเช็คไม่ต้องคีย์!Z91</f>
        <v>162000</v>
      </c>
      <c r="E50" s="273"/>
      <c r="F50" s="272">
        <f>ABS(D50-B50)</f>
        <v>2838000</v>
      </c>
      <c r="G50" s="270"/>
      <c r="H50" s="305"/>
      <c r="I50" s="305"/>
      <c r="J50" s="305"/>
      <c r="K50" s="305"/>
    </row>
    <row r="51" spans="1:11" ht="23.25" x14ac:dyDescent="0.5">
      <c r="A51" s="272" t="s">
        <v>58</v>
      </c>
      <c r="B51" s="272">
        <v>500000</v>
      </c>
      <c r="C51" s="272">
        <f>+[1]ประจำเดือนรวมเช็คไม่ต้องคีย์!AA89</f>
        <v>18375</v>
      </c>
      <c r="D51" s="272">
        <f>+[1]ประจำเดือนรวมเช็คไม่ต้องคีย์!AA91</f>
        <v>43425</v>
      </c>
      <c r="E51" s="273"/>
      <c r="F51" s="272">
        <f>ABS(D51-B51)</f>
        <v>456575</v>
      </c>
      <c r="G51" s="270"/>
      <c r="H51" s="305"/>
      <c r="I51" s="305"/>
      <c r="J51" s="305"/>
      <c r="K51" s="305"/>
    </row>
    <row r="52" spans="1:11" ht="23.25" x14ac:dyDescent="0.5">
      <c r="A52" s="272" t="s">
        <v>59</v>
      </c>
      <c r="B52" s="272"/>
      <c r="C52" s="272"/>
      <c r="D52" s="272"/>
      <c r="E52" s="273"/>
      <c r="F52" s="272"/>
      <c r="G52" s="270"/>
      <c r="H52" s="305"/>
      <c r="I52" s="305"/>
      <c r="J52" s="305"/>
      <c r="K52" s="305"/>
    </row>
    <row r="53" spans="1:11" ht="23.25" x14ac:dyDescent="0.5">
      <c r="A53" s="272" t="s">
        <v>60</v>
      </c>
      <c r="B53" s="278"/>
      <c r="C53" s="278"/>
      <c r="D53" s="278"/>
      <c r="E53" s="284"/>
      <c r="F53" s="278"/>
      <c r="G53" s="270"/>
      <c r="H53" s="305"/>
      <c r="I53" s="305"/>
      <c r="J53" s="305"/>
      <c r="K53" s="305"/>
    </row>
    <row r="54" spans="1:11" ht="23.25" x14ac:dyDescent="0.5">
      <c r="A54" s="272" t="s">
        <v>61</v>
      </c>
      <c r="B54" s="272">
        <v>113000000</v>
      </c>
      <c r="C54" s="272">
        <f>[1]ประจำเดือนรวมเช็คไม่ต้องคีย์!AB89</f>
        <v>7971579</v>
      </c>
      <c r="D54" s="272">
        <f>[1]ประจำเดือนรวมเช็คไม่ต้องคีย์!AB91</f>
        <v>79687912</v>
      </c>
      <c r="E54" s="273" t="str">
        <f>IF(D54&gt;B54,"+","-")</f>
        <v>-</v>
      </c>
      <c r="F54" s="272">
        <f>ABS(D54-B54)</f>
        <v>33312088</v>
      </c>
      <c r="G54" s="270"/>
      <c r="H54" s="305"/>
      <c r="I54" s="305"/>
      <c r="J54" s="305"/>
      <c r="K54" s="305"/>
    </row>
    <row r="55" spans="1:11" ht="23.25" x14ac:dyDescent="0.5">
      <c r="A55" s="272" t="s">
        <v>62</v>
      </c>
      <c r="B55" s="272"/>
      <c r="C55" s="272"/>
      <c r="D55" s="272"/>
      <c r="E55" s="273"/>
      <c r="F55" s="272"/>
      <c r="G55" s="270"/>
      <c r="H55" s="305"/>
      <c r="I55" s="305"/>
      <c r="J55" s="305"/>
      <c r="K55" s="305"/>
    </row>
    <row r="56" spans="1:11" ht="23.25" x14ac:dyDescent="0.5">
      <c r="A56" s="272" t="s">
        <v>63</v>
      </c>
      <c r="B56" s="272">
        <v>15000000</v>
      </c>
      <c r="C56" s="272">
        <f>[1]ประจำเดือนรวมเช็คไม่ต้องคีย์!AC89</f>
        <v>1073940</v>
      </c>
      <c r="D56" s="272">
        <f>[1]ประจำเดือนรวมเช็คไม่ต้องคีย์!AC91</f>
        <v>9625277</v>
      </c>
      <c r="E56" s="273" t="str">
        <f t="shared" ref="E56:E65" si="6">IF(D56&gt;B56,"+","-")</f>
        <v>-</v>
      </c>
      <c r="F56" s="272">
        <f t="shared" ref="F56:F65" si="7">ABS(D56-B56)</f>
        <v>5374723</v>
      </c>
      <c r="G56" s="270"/>
      <c r="H56" s="305"/>
      <c r="I56" s="305"/>
      <c r="J56" s="305"/>
      <c r="K56" s="305"/>
    </row>
    <row r="57" spans="1:11" ht="23.25" x14ac:dyDescent="0.5">
      <c r="A57" s="272" t="s">
        <v>64</v>
      </c>
      <c r="B57" s="272">
        <v>5000000</v>
      </c>
      <c r="C57" s="272">
        <f>[1]ประจำเดือนรวมเช็คไม่ต้องคีย์!AD89</f>
        <v>0</v>
      </c>
      <c r="D57" s="272">
        <f>[1]ประจำเดือนรวมเช็คไม่ต้องคีย์!AD91</f>
        <v>93489.5</v>
      </c>
      <c r="E57" s="273" t="str">
        <f t="shared" si="6"/>
        <v>-</v>
      </c>
      <c r="F57" s="272">
        <f t="shared" si="7"/>
        <v>4906510.5</v>
      </c>
      <c r="G57" s="270"/>
      <c r="H57" s="312"/>
      <c r="I57" s="312"/>
      <c r="J57" s="312"/>
      <c r="K57" s="312"/>
    </row>
    <row r="58" spans="1:11" ht="23.25" x14ac:dyDescent="0.5">
      <c r="A58" s="272" t="s">
        <v>65</v>
      </c>
      <c r="B58" s="300"/>
      <c r="C58" s="272">
        <f>[1]ประจำเดือนรวมเช็คไม่ต้องคีย์!AE89</f>
        <v>0</v>
      </c>
      <c r="D58" s="272">
        <v>0</v>
      </c>
      <c r="E58" s="273" t="str">
        <f t="shared" si="6"/>
        <v>-</v>
      </c>
      <c r="F58" s="272">
        <f t="shared" si="7"/>
        <v>0</v>
      </c>
      <c r="G58" s="270"/>
      <c r="H58" s="305"/>
      <c r="I58" s="305"/>
      <c r="J58" s="305"/>
      <c r="K58" s="305"/>
    </row>
    <row r="59" spans="1:11" ht="23.25" x14ac:dyDescent="0.5">
      <c r="A59" s="272" t="s">
        <v>66</v>
      </c>
      <c r="B59" s="272">
        <v>200000</v>
      </c>
      <c r="C59" s="272">
        <f>[1]ประจำเดือนรวมเช็คไม่ต้องคีย์!AF89</f>
        <v>16970</v>
      </c>
      <c r="D59" s="272">
        <f>[1]ประจำเดือนรวมเช็คไม่ต้องคีย์!AF91</f>
        <v>148245</v>
      </c>
      <c r="E59" s="273" t="str">
        <f t="shared" si="6"/>
        <v>-</v>
      </c>
      <c r="F59" s="272">
        <f t="shared" si="7"/>
        <v>51755</v>
      </c>
      <c r="G59" s="270"/>
      <c r="H59" s="305"/>
      <c r="I59" s="305"/>
      <c r="J59" s="305"/>
      <c r="K59" s="305"/>
    </row>
    <row r="60" spans="1:11" ht="23.25" x14ac:dyDescent="0.5">
      <c r="A60" s="272" t="s">
        <v>67</v>
      </c>
      <c r="B60" s="300"/>
      <c r="C60" s="272">
        <f>[1]ประจำเดือนรวมเช็คไม่ต้องคีย์!AG89</f>
        <v>0</v>
      </c>
      <c r="D60" s="272">
        <f>[1]ประจำเดือนรวมเช็คไม่ต้องคีย์!AG91</f>
        <v>0</v>
      </c>
      <c r="E60" s="273" t="str">
        <f t="shared" si="6"/>
        <v>-</v>
      </c>
      <c r="F60" s="272">
        <f t="shared" si="7"/>
        <v>0</v>
      </c>
      <c r="G60" s="270"/>
      <c r="H60" s="305"/>
      <c r="I60" s="305"/>
      <c r="J60" s="305"/>
      <c r="K60" s="305"/>
    </row>
    <row r="61" spans="1:11" ht="23.25" x14ac:dyDescent="0.5">
      <c r="A61" s="272" t="s">
        <v>68</v>
      </c>
      <c r="B61" s="272">
        <v>800000</v>
      </c>
      <c r="C61" s="272">
        <f>[1]ประจำเดือนรวมเช็คไม่ต้องคีย์!AH89</f>
        <v>82000</v>
      </c>
      <c r="D61" s="272">
        <f>[1]ประจำเดือนรวมเช็คไม่ต้องคีย์!AH91</f>
        <v>700000</v>
      </c>
      <c r="E61" s="273" t="str">
        <f t="shared" si="6"/>
        <v>-</v>
      </c>
      <c r="F61" s="272">
        <f t="shared" si="7"/>
        <v>100000</v>
      </c>
      <c r="G61" s="270"/>
      <c r="H61" s="305"/>
      <c r="I61" s="305"/>
      <c r="J61" s="305"/>
      <c r="K61" s="305"/>
    </row>
    <row r="62" spans="1:11" ht="23.25" x14ac:dyDescent="0.5">
      <c r="A62" s="272" t="s">
        <v>69</v>
      </c>
      <c r="B62" s="272">
        <v>300000</v>
      </c>
      <c r="C62" s="272">
        <f>[1]ประจำเดือนรวมเช็คไม่ต้องคีย์!AI89</f>
        <v>9000</v>
      </c>
      <c r="D62" s="272">
        <f>[1]ประจำเดือนรวมเช็คไม่ต้องคีย์!AI91</f>
        <v>249000</v>
      </c>
      <c r="E62" s="273" t="str">
        <f t="shared" si="6"/>
        <v>-</v>
      </c>
      <c r="F62" s="272">
        <f t="shared" si="7"/>
        <v>51000</v>
      </c>
      <c r="G62" s="270"/>
      <c r="H62" s="305"/>
      <c r="I62" s="305"/>
      <c r="J62" s="305"/>
      <c r="K62" s="305"/>
    </row>
    <row r="63" spans="1:11" ht="23.25" x14ac:dyDescent="0.5">
      <c r="A63" s="272" t="s">
        <v>70</v>
      </c>
      <c r="B63" s="272">
        <v>500000</v>
      </c>
      <c r="C63" s="272">
        <f>+[1]ประจำเดือนรวมเช็คไม่ต้องคีย์!AJ89</f>
        <v>11150</v>
      </c>
      <c r="D63" s="272">
        <f>[1]ประจำเดือนรวมเช็คไม่ต้องคีย์!AJ91</f>
        <v>304660</v>
      </c>
      <c r="E63" s="273" t="str">
        <f t="shared" si="6"/>
        <v>-</v>
      </c>
      <c r="F63" s="272">
        <f t="shared" si="7"/>
        <v>195340</v>
      </c>
      <c r="G63" s="270"/>
      <c r="H63" s="305"/>
      <c r="I63" s="305"/>
      <c r="J63" s="305"/>
      <c r="K63" s="305"/>
    </row>
    <row r="64" spans="1:11" ht="23.25" x14ac:dyDescent="0.5">
      <c r="A64" s="272" t="s">
        <v>71</v>
      </c>
      <c r="B64" s="272"/>
      <c r="C64" s="272"/>
      <c r="D64" s="272"/>
      <c r="E64" s="273"/>
      <c r="F64" s="272"/>
      <c r="G64" s="270"/>
      <c r="H64" s="305"/>
      <c r="I64" s="305"/>
      <c r="J64" s="305"/>
      <c r="K64" s="305"/>
    </row>
    <row r="65" spans="1:11" ht="23.25" x14ac:dyDescent="0.5">
      <c r="A65" s="272" t="s">
        <v>72</v>
      </c>
      <c r="B65" s="272">
        <v>7200000</v>
      </c>
      <c r="C65" s="272">
        <f>+[1]ประจำเดือนรวมเช็คไม่ต้องคีย์!AK89</f>
        <v>492865</v>
      </c>
      <c r="D65" s="272">
        <f>[1]ประจำเดือนรวมเช็คไม่ต้องคีย์!AK91</f>
        <v>5050529</v>
      </c>
      <c r="E65" s="273" t="str">
        <f t="shared" si="6"/>
        <v>-</v>
      </c>
      <c r="F65" s="272">
        <f t="shared" si="7"/>
        <v>2149471</v>
      </c>
      <c r="G65" s="270"/>
      <c r="H65" s="305"/>
      <c r="I65" s="305"/>
      <c r="J65" s="305"/>
      <c r="K65" s="305"/>
    </row>
    <row r="66" spans="1:11" ht="23.25" x14ac:dyDescent="0.5">
      <c r="A66" s="272" t="s">
        <v>73</v>
      </c>
      <c r="B66" s="272"/>
      <c r="C66" s="272"/>
      <c r="D66" s="272"/>
      <c r="E66" s="273"/>
      <c r="F66" s="272"/>
      <c r="G66" s="270"/>
      <c r="H66" s="305"/>
      <c r="I66" s="305"/>
      <c r="J66" s="305"/>
      <c r="K66" s="305"/>
    </row>
    <row r="67" spans="1:11" ht="23.25" x14ac:dyDescent="0.5">
      <c r="A67" s="272" t="s">
        <v>74</v>
      </c>
      <c r="B67" s="272">
        <v>200000000</v>
      </c>
      <c r="C67" s="272">
        <f>[1]ประจำเดือนรวมเช็คไม่ต้องคีย์!AL89</f>
        <v>24466793</v>
      </c>
      <c r="D67" s="272">
        <f>[1]ประจำเดือนรวมเช็คไม่ต้องคีย์!AL91</f>
        <v>147338356.71000001</v>
      </c>
      <c r="E67" s="273" t="str">
        <f>IF(D67&gt;B67,"+","-")</f>
        <v>-</v>
      </c>
      <c r="F67" s="272">
        <f>ABS(D67-B67)</f>
        <v>52661643.289999992</v>
      </c>
      <c r="G67" s="270"/>
      <c r="H67" s="305"/>
      <c r="I67" s="305"/>
      <c r="J67" s="305"/>
      <c r="K67" s="305"/>
    </row>
    <row r="68" spans="1:11" ht="23.25" x14ac:dyDescent="0.5">
      <c r="A68" s="272" t="s">
        <v>75</v>
      </c>
      <c r="B68" s="272"/>
      <c r="C68" s="272"/>
      <c r="D68" s="272"/>
      <c r="E68" s="273"/>
      <c r="F68" s="272"/>
      <c r="G68" s="270"/>
      <c r="H68" s="312"/>
      <c r="I68" s="312"/>
      <c r="J68" s="312"/>
      <c r="K68" s="312"/>
    </row>
    <row r="69" spans="1:11" ht="23.25" x14ac:dyDescent="0.5">
      <c r="A69" s="272" t="s">
        <v>76</v>
      </c>
      <c r="B69" s="272"/>
      <c r="C69" s="272">
        <f>[1]ประจำเดือนรวมเช็คไม่ต้องคีย์!AM89</f>
        <v>0</v>
      </c>
      <c r="D69" s="272">
        <f>[1]ประจำเดือนรวมเช็คไม่ต้องคีย์!AM91</f>
        <v>0</v>
      </c>
      <c r="E69" s="273" t="str">
        <f t="shared" ref="E69:E84" si="8">IF(D69&gt;B69,"+","-")</f>
        <v>-</v>
      </c>
      <c r="F69" s="272">
        <f t="shared" ref="F69:F84" si="9">ABS(D69-B69)</f>
        <v>0</v>
      </c>
      <c r="G69" s="270"/>
      <c r="H69" s="305"/>
      <c r="I69" s="305"/>
      <c r="J69" s="305"/>
      <c r="K69" s="305"/>
    </row>
    <row r="70" spans="1:11" ht="23.25" x14ac:dyDescent="0.5">
      <c r="A70" s="272" t="s">
        <v>77</v>
      </c>
      <c r="B70" s="272">
        <v>10000000</v>
      </c>
      <c r="C70" s="272">
        <f>[1]ประจำเดือนรวมเช็คไม่ต้องคีย์!AN89</f>
        <v>978206.5</v>
      </c>
      <c r="D70" s="272">
        <f>[1]ประจำเดือนรวมเช็คไม่ต้องคีย์!AN91</f>
        <v>6771066.75</v>
      </c>
      <c r="E70" s="273" t="str">
        <f t="shared" si="8"/>
        <v>-</v>
      </c>
      <c r="F70" s="272">
        <f t="shared" si="9"/>
        <v>3228933.25</v>
      </c>
      <c r="G70" s="270"/>
      <c r="H70" s="305"/>
      <c r="I70" s="305"/>
      <c r="J70" s="305"/>
      <c r="K70" s="305"/>
    </row>
    <row r="71" spans="1:11" ht="23.25" x14ac:dyDescent="0.5">
      <c r="A71" s="272" t="s">
        <v>78</v>
      </c>
      <c r="B71" s="272">
        <v>700000</v>
      </c>
      <c r="C71" s="272">
        <f>[1]ประจำเดือนรวมเช็คไม่ต้องคีย์!AO89</f>
        <v>28450</v>
      </c>
      <c r="D71" s="272">
        <f>[1]ประจำเดือนรวมเช็คไม่ต้องคีย์!AO91</f>
        <v>275705</v>
      </c>
      <c r="E71" s="273" t="str">
        <f t="shared" si="8"/>
        <v>-</v>
      </c>
      <c r="F71" s="272">
        <f t="shared" si="9"/>
        <v>424295</v>
      </c>
      <c r="G71" s="270"/>
      <c r="H71" s="305"/>
      <c r="I71" s="305"/>
      <c r="J71" s="305"/>
      <c r="K71" s="305"/>
    </row>
    <row r="72" spans="1:11" ht="23.25" x14ac:dyDescent="0.5">
      <c r="A72" s="272" t="s">
        <v>79</v>
      </c>
      <c r="B72" s="272">
        <v>1170000</v>
      </c>
      <c r="C72" s="272">
        <f>[1]ประจำเดือนรวมเช็คไม่ต้องคีย์!AP89</f>
        <v>68760</v>
      </c>
      <c r="D72" s="272">
        <f>[1]ประจำเดือนรวมเช็คไม่ต้องคีย์!AP91</f>
        <v>564110</v>
      </c>
      <c r="E72" s="273" t="str">
        <f t="shared" si="8"/>
        <v>-</v>
      </c>
      <c r="F72" s="272">
        <f t="shared" si="9"/>
        <v>605890</v>
      </c>
      <c r="G72" s="270"/>
      <c r="H72" s="305"/>
      <c r="I72" s="305"/>
      <c r="J72" s="305"/>
      <c r="K72" s="305"/>
    </row>
    <row r="73" spans="1:11" ht="23.25" x14ac:dyDescent="0.5">
      <c r="A73" s="272" t="s">
        <v>80</v>
      </c>
      <c r="B73" s="272">
        <v>10000000</v>
      </c>
      <c r="C73" s="272">
        <f>[1]ประจำเดือนรวมเช็คไม่ต้องคีย์!AQ89</f>
        <v>255759</v>
      </c>
      <c r="D73" s="272">
        <f>[1]ประจำเดือนรวมเช็คไม่ต้องคีย์!AQ91</f>
        <v>2522808</v>
      </c>
      <c r="E73" s="273" t="str">
        <f t="shared" si="8"/>
        <v>-</v>
      </c>
      <c r="F73" s="272">
        <f t="shared" si="9"/>
        <v>7477192</v>
      </c>
      <c r="G73" s="270"/>
      <c r="H73" s="312"/>
      <c r="I73" s="312"/>
      <c r="J73" s="312"/>
      <c r="K73" s="312"/>
    </row>
    <row r="74" spans="1:11" ht="23.25" x14ac:dyDescent="0.5">
      <c r="A74" s="272" t="s">
        <v>81</v>
      </c>
      <c r="B74" s="272">
        <v>4500000</v>
      </c>
      <c r="C74" s="272">
        <f>[1]ประจำเดือนรวมเช็คไม่ต้องคีย์!AR89</f>
        <v>217850</v>
      </c>
      <c r="D74" s="272">
        <f>[1]ประจำเดือนรวมเช็คไม่ต้องคีย์!AR91</f>
        <v>2468260</v>
      </c>
      <c r="E74" s="273" t="str">
        <f t="shared" si="8"/>
        <v>-</v>
      </c>
      <c r="F74" s="272">
        <f t="shared" si="9"/>
        <v>2031740</v>
      </c>
      <c r="G74" s="270"/>
      <c r="H74" s="305"/>
      <c r="I74" s="305"/>
      <c r="J74" s="305"/>
      <c r="K74" s="305"/>
    </row>
    <row r="75" spans="1:11" ht="23.25" x14ac:dyDescent="0.5">
      <c r="A75" s="272" t="s">
        <v>82</v>
      </c>
      <c r="B75" s="272">
        <v>200000</v>
      </c>
      <c r="C75" s="272">
        <f>[1]ประจำเดือนรวมเช็คไม่ต้องคีย์!AS89</f>
        <v>0</v>
      </c>
      <c r="D75" s="272">
        <f>[1]ประจำเดือนรวมเช็คไม่ต้องคีย์!AS91</f>
        <v>62120</v>
      </c>
      <c r="E75" s="273" t="str">
        <f t="shared" si="8"/>
        <v>-</v>
      </c>
      <c r="F75" s="272">
        <f t="shared" si="9"/>
        <v>137880</v>
      </c>
      <c r="G75" s="270"/>
      <c r="H75" s="305"/>
      <c r="I75" s="305"/>
      <c r="J75" s="305"/>
      <c r="K75" s="305"/>
    </row>
    <row r="76" spans="1:11" ht="23.25" x14ac:dyDescent="0.5">
      <c r="A76" s="272" t="s">
        <v>83</v>
      </c>
      <c r="B76" s="272">
        <v>7000000</v>
      </c>
      <c r="C76" s="272">
        <f>[1]ประจำเดือนรวมเช็คไม่ต้องคีย์!AT89</f>
        <v>1511200</v>
      </c>
      <c r="D76" s="272">
        <f>[1]ประจำเดือนรวมเช็คไม่ต้องคีย์!AT91</f>
        <v>3878927</v>
      </c>
      <c r="E76" s="273" t="str">
        <f t="shared" si="8"/>
        <v>-</v>
      </c>
      <c r="F76" s="272">
        <f t="shared" si="9"/>
        <v>3121073</v>
      </c>
      <c r="G76" s="270"/>
      <c r="H76" s="305"/>
      <c r="I76" s="305"/>
      <c r="J76" s="305"/>
      <c r="K76" s="305"/>
    </row>
    <row r="77" spans="1:11" ht="23.25" x14ac:dyDescent="0.5">
      <c r="A77" s="272" t="s">
        <v>84</v>
      </c>
      <c r="B77" s="272">
        <v>14000000</v>
      </c>
      <c r="C77" s="272">
        <f>[1]ประจำเดือนรวมเช็คไม่ต้องคีย์!AU89</f>
        <v>944035</v>
      </c>
      <c r="D77" s="272">
        <f>[1]ประจำเดือนรวมเช็คไม่ต้องคีย์!AU91</f>
        <v>5944155</v>
      </c>
      <c r="E77" s="273" t="str">
        <f t="shared" si="8"/>
        <v>-</v>
      </c>
      <c r="F77" s="272">
        <f t="shared" si="9"/>
        <v>8055845</v>
      </c>
      <c r="G77" s="270"/>
      <c r="H77" s="305"/>
      <c r="I77" s="305"/>
      <c r="J77" s="305"/>
      <c r="K77" s="305"/>
    </row>
    <row r="78" spans="1:11" ht="23.25" x14ac:dyDescent="0.5">
      <c r="A78" s="272" t="s">
        <v>85</v>
      </c>
      <c r="B78" s="272">
        <v>80000</v>
      </c>
      <c r="C78" s="272">
        <f>[1]ประจำเดือนรวมเช็คไม่ต้องคีย์!AV89</f>
        <v>0</v>
      </c>
      <c r="D78" s="272">
        <f>[1]ประจำเดือนรวมเช็คไม่ต้องคีย์!AV91</f>
        <v>2740</v>
      </c>
      <c r="E78" s="273" t="str">
        <f t="shared" si="8"/>
        <v>-</v>
      </c>
      <c r="F78" s="272">
        <f t="shared" si="9"/>
        <v>77260</v>
      </c>
      <c r="G78" s="270"/>
      <c r="H78" s="312"/>
      <c r="I78" s="312"/>
      <c r="J78" s="312"/>
      <c r="K78" s="312"/>
    </row>
    <row r="79" spans="1:11" ht="23.25" x14ac:dyDescent="0.5">
      <c r="A79" s="272" t="s">
        <v>86</v>
      </c>
      <c r="B79" s="272">
        <v>8380000</v>
      </c>
      <c r="C79" s="272">
        <f>[1]ประจำเดือนรวมเช็คไม่ต้องคีย์!AW89</f>
        <v>672550</v>
      </c>
      <c r="D79" s="272">
        <f>[1]ประจำเดือนรวมเช็คไม่ต้องคีย์!AW91</f>
        <v>25322655</v>
      </c>
      <c r="E79" s="273" t="str">
        <f t="shared" si="8"/>
        <v>+</v>
      </c>
      <c r="F79" s="272">
        <f t="shared" si="9"/>
        <v>16942655</v>
      </c>
      <c r="G79" s="270"/>
      <c r="H79" s="305"/>
      <c r="I79" s="305"/>
      <c r="J79" s="305"/>
      <c r="K79" s="305"/>
    </row>
    <row r="80" spans="1:11" ht="23.25" x14ac:dyDescent="0.5">
      <c r="A80" s="272" t="s">
        <v>87</v>
      </c>
      <c r="B80" s="272"/>
      <c r="C80" s="272">
        <f>[1]ประจำเดือนรวมเช็คไม่ต้องคีย์!AX89</f>
        <v>0</v>
      </c>
      <c r="D80" s="272">
        <f>[1]ประจำเดือนรวมเช็คไม่ต้องคีย์!AX91</f>
        <v>0</v>
      </c>
      <c r="E80" s="273" t="str">
        <f t="shared" si="8"/>
        <v>-</v>
      </c>
      <c r="F80" s="272">
        <f t="shared" si="9"/>
        <v>0</v>
      </c>
      <c r="G80" s="270"/>
      <c r="H80" s="305"/>
      <c r="I80" s="305"/>
      <c r="J80" s="305"/>
      <c r="K80" s="305"/>
    </row>
    <row r="81" spans="1:11" ht="23.25" x14ac:dyDescent="0.5">
      <c r="A81" s="272" t="s">
        <v>88</v>
      </c>
      <c r="B81" s="272">
        <v>30000</v>
      </c>
      <c r="C81" s="272">
        <f>[1]ประจำเดือนรวมเช็คไม่ต้องคีย์!AY89</f>
        <v>5200</v>
      </c>
      <c r="D81" s="272">
        <f>[1]ประจำเดือนรวมเช็คไม่ต้องคีย์!AY91</f>
        <v>44825</v>
      </c>
      <c r="E81" s="273" t="str">
        <f t="shared" si="8"/>
        <v>+</v>
      </c>
      <c r="F81" s="272">
        <f t="shared" si="9"/>
        <v>14825</v>
      </c>
      <c r="G81" s="270"/>
      <c r="H81" s="305"/>
      <c r="I81" s="305"/>
      <c r="J81" s="305"/>
      <c r="K81" s="305"/>
    </row>
    <row r="82" spans="1:11" ht="23.25" x14ac:dyDescent="0.5">
      <c r="A82" s="272" t="s">
        <v>89</v>
      </c>
      <c r="B82" s="272"/>
      <c r="C82" s="272">
        <f>[1]ประจำเดือนรวมเช็คไม่ต้องคีย์!AZ89</f>
        <v>0</v>
      </c>
      <c r="D82" s="272">
        <f>[1]ประจำเดือนรวมเช็คไม่ต้องคีย์!AZ91</f>
        <v>0</v>
      </c>
      <c r="E82" s="273" t="str">
        <f t="shared" si="8"/>
        <v>-</v>
      </c>
      <c r="F82" s="272">
        <f t="shared" si="9"/>
        <v>0</v>
      </c>
      <c r="G82" s="270"/>
      <c r="H82" s="305"/>
      <c r="I82" s="305"/>
      <c r="J82" s="305"/>
      <c r="K82" s="305"/>
    </row>
    <row r="83" spans="1:11" ht="23.25" x14ac:dyDescent="0.5">
      <c r="A83" s="272" t="s">
        <v>90</v>
      </c>
      <c r="B83" s="272">
        <v>42000000</v>
      </c>
      <c r="C83" s="272">
        <f>[1]ประจำเดือนรวมเช็คไม่ต้องคีย์!BA89</f>
        <v>0</v>
      </c>
      <c r="D83" s="272">
        <f>[1]ประจำเดือนรวมเช็คไม่ต้องคีย์!BA91</f>
        <v>0</v>
      </c>
      <c r="E83" s="273" t="str">
        <f>IF(D83&gt;B83,"+","-")</f>
        <v>-</v>
      </c>
      <c r="F83" s="272">
        <f>ABS(D83-B83)</f>
        <v>42000000</v>
      </c>
      <c r="G83" s="270"/>
      <c r="H83" s="305"/>
      <c r="I83" s="305"/>
      <c r="J83" s="305"/>
      <c r="K83" s="305"/>
    </row>
    <row r="84" spans="1:11" ht="23.25" x14ac:dyDescent="0.5">
      <c r="A84" s="272" t="s">
        <v>91</v>
      </c>
      <c r="B84" s="272">
        <v>40000</v>
      </c>
      <c r="C84" s="272">
        <f>+[1]ประจำเดือนรวมเช็คไม่ต้องคีย์!BB89</f>
        <v>15</v>
      </c>
      <c r="D84" s="272">
        <f>[1]ประจำเดือนรวมเช็คไม่ต้องคีย์!BB91</f>
        <v>45604</v>
      </c>
      <c r="E84" s="273" t="str">
        <f t="shared" si="8"/>
        <v>+</v>
      </c>
      <c r="F84" s="272">
        <f t="shared" si="9"/>
        <v>5604</v>
      </c>
      <c r="G84" s="270"/>
      <c r="H84" s="305"/>
      <c r="I84" s="305"/>
      <c r="J84" s="305"/>
      <c r="K84" s="305"/>
    </row>
    <row r="85" spans="1:11" ht="23.25" x14ac:dyDescent="0.5">
      <c r="A85" s="269" t="s">
        <v>92</v>
      </c>
      <c r="B85" s="268"/>
      <c r="C85" s="268"/>
      <c r="D85" s="268"/>
      <c r="E85" s="269"/>
      <c r="F85" s="268"/>
      <c r="G85" s="270"/>
      <c r="H85" s="305"/>
      <c r="I85" s="305"/>
      <c r="J85" s="305"/>
      <c r="K85" s="305"/>
    </row>
    <row r="86" spans="1:11" ht="23.25" x14ac:dyDescent="0.5">
      <c r="A86" s="290" t="s">
        <v>93</v>
      </c>
      <c r="B86" s="277">
        <f>SUM(B30:B43)+SUM(B49:B84)</f>
        <v>2501500000</v>
      </c>
      <c r="C86" s="277">
        <f>SUM(C30:C43)+SUM(C49:C84)</f>
        <v>116896382.05</v>
      </c>
      <c r="D86" s="277">
        <f>SUM(D30:D43)+SUM(D49:D84)</f>
        <v>842567945.82000005</v>
      </c>
      <c r="E86" s="290" t="str">
        <f>IF(D86&gt;B86,"+","-")</f>
        <v>-</v>
      </c>
      <c r="F86" s="277">
        <f>ABS(D86-B86)</f>
        <v>1658932054.1799998</v>
      </c>
      <c r="G86" s="270"/>
      <c r="H86" s="305"/>
      <c r="I86" s="305"/>
      <c r="J86" s="305"/>
      <c r="K86" s="305"/>
    </row>
    <row r="87" spans="1:11" ht="23.25" x14ac:dyDescent="0.5">
      <c r="A87" s="292"/>
      <c r="B87" s="287"/>
      <c r="C87" s="287"/>
      <c r="D87" s="287"/>
      <c r="E87" s="292"/>
      <c r="F87" s="287"/>
      <c r="G87" s="270"/>
      <c r="H87" s="305"/>
      <c r="I87" s="305"/>
      <c r="J87" s="305"/>
      <c r="K87" s="305"/>
    </row>
    <row r="88" spans="1:11" ht="23.25" x14ac:dyDescent="0.5">
      <c r="A88" s="292"/>
      <c r="B88" s="287"/>
      <c r="C88" s="287"/>
      <c r="D88" s="287"/>
      <c r="E88" s="292"/>
      <c r="F88" s="287"/>
      <c r="G88" s="270"/>
      <c r="H88" s="305"/>
      <c r="I88" s="305"/>
      <c r="J88" s="305"/>
      <c r="K88" s="305"/>
    </row>
    <row r="89" spans="1:11" ht="23.25" x14ac:dyDescent="0.5">
      <c r="A89" s="292"/>
      <c r="B89" s="287"/>
      <c r="C89" s="287"/>
      <c r="D89" s="287"/>
      <c r="E89" s="292"/>
      <c r="F89" s="287"/>
      <c r="G89" s="270"/>
      <c r="H89" s="305"/>
      <c r="I89" s="305"/>
      <c r="J89" s="305"/>
      <c r="K89" s="305"/>
    </row>
    <row r="90" spans="1:11" ht="23.25" x14ac:dyDescent="0.5">
      <c r="A90" s="292"/>
      <c r="B90" s="287"/>
      <c r="C90" s="287"/>
      <c r="D90" s="287"/>
      <c r="E90" s="292"/>
      <c r="F90" s="287"/>
      <c r="G90" s="270"/>
      <c r="H90" s="305"/>
      <c r="I90" s="305"/>
      <c r="J90" s="305"/>
      <c r="K90" s="305"/>
    </row>
    <row r="91" spans="1:11" ht="23.25" x14ac:dyDescent="0.45">
      <c r="A91" s="304" t="s">
        <v>94</v>
      </c>
      <c r="B91" s="304"/>
      <c r="C91" s="304"/>
      <c r="D91" s="304"/>
      <c r="E91" s="304"/>
      <c r="F91" s="304"/>
      <c r="G91" s="270"/>
      <c r="H91" s="305"/>
      <c r="I91" s="305"/>
      <c r="J91" s="305"/>
      <c r="K91" s="305"/>
    </row>
    <row r="92" spans="1:11" ht="23.25" x14ac:dyDescent="0.45">
      <c r="A92" s="304"/>
      <c r="B92" s="304"/>
      <c r="C92" s="304"/>
      <c r="D92" s="304"/>
      <c r="E92" s="304"/>
      <c r="F92" s="304"/>
      <c r="G92" s="270"/>
      <c r="H92" s="305"/>
      <c r="I92" s="305"/>
      <c r="J92" s="305"/>
      <c r="K92" s="305"/>
    </row>
    <row r="93" spans="1:11" ht="23.25" x14ac:dyDescent="0.5">
      <c r="A93" s="307" t="s">
        <v>2</v>
      </c>
      <c r="B93" s="307" t="s">
        <v>3</v>
      </c>
      <c r="C93" s="307" t="s">
        <v>4</v>
      </c>
      <c r="D93" s="307" t="s">
        <v>5</v>
      </c>
      <c r="E93" s="307" t="s">
        <v>6</v>
      </c>
      <c r="F93" s="307" t="s">
        <v>7</v>
      </c>
      <c r="G93" s="270"/>
      <c r="H93" s="305"/>
      <c r="I93" s="305"/>
      <c r="J93" s="305"/>
      <c r="K93" s="305"/>
    </row>
    <row r="94" spans="1:11" ht="23.25" x14ac:dyDescent="0.5">
      <c r="A94" s="310"/>
      <c r="B94" s="310" t="str">
        <f>+B48</f>
        <v>ปี 2561</v>
      </c>
      <c r="C94" s="310"/>
      <c r="D94" s="310"/>
      <c r="E94" s="310" t="s">
        <v>9</v>
      </c>
      <c r="F94" s="310" t="s">
        <v>56</v>
      </c>
      <c r="G94" s="270"/>
      <c r="H94" s="305"/>
      <c r="I94" s="305"/>
      <c r="J94" s="305"/>
      <c r="K94" s="305"/>
    </row>
    <row r="95" spans="1:11" ht="23.25" x14ac:dyDescent="0.5">
      <c r="A95" s="314" t="s">
        <v>95</v>
      </c>
      <c r="B95" s="268"/>
      <c r="C95" s="268"/>
      <c r="D95" s="268"/>
      <c r="E95" s="269"/>
      <c r="F95" s="268"/>
      <c r="G95" s="270"/>
      <c r="H95" s="305"/>
      <c r="I95" s="305"/>
      <c r="J95" s="305"/>
      <c r="K95" s="305"/>
    </row>
    <row r="96" spans="1:11" ht="23.25" x14ac:dyDescent="0.5">
      <c r="A96" s="315" t="s">
        <v>96</v>
      </c>
      <c r="B96" s="272">
        <v>424000000</v>
      </c>
      <c r="C96" s="272">
        <f>[1]ประจำเดือนรวมเช็คไม่ต้องคีย์!BD89</f>
        <v>4989521.6100000003</v>
      </c>
      <c r="D96" s="272">
        <f>[1]ประจำเดือนรวมเช็คไม่ต้องคีย์!BD91</f>
        <v>106745324.35999997</v>
      </c>
      <c r="E96" s="273" t="str">
        <f t="shared" ref="E96:E103" si="10">IF(D96&gt;B96,"+","-")</f>
        <v>-</v>
      </c>
      <c r="F96" s="272">
        <f t="shared" ref="F96:F103" si="11">ABS(D96-B96)</f>
        <v>317254675.64000005</v>
      </c>
      <c r="G96" s="270"/>
      <c r="H96" s="312"/>
      <c r="I96" s="312"/>
      <c r="J96" s="312"/>
      <c r="K96" s="312"/>
    </row>
    <row r="97" spans="1:11" ht="23.25" x14ac:dyDescent="0.5">
      <c r="A97" s="315" t="s">
        <v>97</v>
      </c>
      <c r="B97" s="272"/>
      <c r="C97" s="272">
        <f>[1]ประจำเดือนรวมเช็คไม่ต้องคีย์!BE89</f>
        <v>0</v>
      </c>
      <c r="D97" s="272">
        <f>[1]ประจำเดือนรวมเช็คไม่ต้องคีย์!BE91</f>
        <v>0</v>
      </c>
      <c r="E97" s="273" t="str">
        <f t="shared" si="10"/>
        <v>-</v>
      </c>
      <c r="F97" s="272">
        <f t="shared" si="11"/>
        <v>0</v>
      </c>
      <c r="G97" s="270"/>
      <c r="H97" s="312"/>
      <c r="I97" s="312"/>
      <c r="J97" s="312"/>
      <c r="K97" s="312"/>
    </row>
    <row r="98" spans="1:11" ht="23.25" x14ac:dyDescent="0.5">
      <c r="A98" s="315" t="s">
        <v>98</v>
      </c>
      <c r="B98" s="272">
        <v>18965000</v>
      </c>
      <c r="C98" s="272">
        <f>[1]ประจำเดือนรวมเช็คไม่ต้องคีย์!BF89</f>
        <v>3477857</v>
      </c>
      <c r="D98" s="272">
        <f>[1]ประจำเดือนรวมเช็คไม่ต้องคีย์!BF91</f>
        <v>3844999</v>
      </c>
      <c r="E98" s="273" t="str">
        <f t="shared" si="10"/>
        <v>-</v>
      </c>
      <c r="F98" s="272">
        <f t="shared" si="11"/>
        <v>15120001</v>
      </c>
      <c r="G98" s="270"/>
      <c r="H98" s="305"/>
      <c r="I98" s="305"/>
      <c r="J98" s="305"/>
      <c r="K98" s="305"/>
    </row>
    <row r="99" spans="1:11" ht="23.25" x14ac:dyDescent="0.5">
      <c r="A99" s="315" t="s">
        <v>99</v>
      </c>
      <c r="B99" s="272"/>
      <c r="C99" s="272">
        <f>[1]ประจำเดือนรวมเช็คไม่ต้องคีย์!BG89</f>
        <v>0</v>
      </c>
      <c r="D99" s="272">
        <f>+[1]ประจำเดือนรวมเช็คไม่ต้องคีย์!BG91</f>
        <v>0</v>
      </c>
      <c r="E99" s="273" t="str">
        <f t="shared" si="10"/>
        <v>-</v>
      </c>
      <c r="F99" s="272">
        <f t="shared" si="11"/>
        <v>0</v>
      </c>
      <c r="G99" s="270"/>
      <c r="H99" s="312"/>
      <c r="I99" s="312"/>
      <c r="J99" s="312"/>
      <c r="K99" s="312"/>
    </row>
    <row r="100" spans="1:11" ht="23.25" x14ac:dyDescent="0.5">
      <c r="A100" s="315" t="s">
        <v>100</v>
      </c>
      <c r="B100" s="272"/>
      <c r="C100" s="272"/>
      <c r="D100" s="272"/>
      <c r="E100" s="273"/>
      <c r="F100" s="272"/>
      <c r="G100" s="270"/>
      <c r="H100" s="305"/>
      <c r="I100" s="305"/>
      <c r="J100" s="305"/>
      <c r="K100" s="305"/>
    </row>
    <row r="101" spans="1:11" ht="23.25" x14ac:dyDescent="0.5">
      <c r="A101" s="315" t="s">
        <v>101</v>
      </c>
      <c r="B101" s="272">
        <v>557000000</v>
      </c>
      <c r="C101" s="272">
        <f>[1]ประจำเดือนรวมเช็คไม่ต้องคีย์!BH89</f>
        <v>10770814.950000001</v>
      </c>
      <c r="D101" s="272">
        <f>[1]ประจำเดือนรวมเช็คไม่ต้องคีย์!BH91</f>
        <v>298813227.28999996</v>
      </c>
      <c r="E101" s="273" t="str">
        <f t="shared" si="10"/>
        <v>-</v>
      </c>
      <c r="F101" s="272">
        <f t="shared" si="11"/>
        <v>258186772.71000004</v>
      </c>
      <c r="G101" s="270"/>
      <c r="H101" s="305"/>
      <c r="I101" s="305"/>
      <c r="J101" s="305"/>
      <c r="K101" s="305"/>
    </row>
    <row r="102" spans="1:11" ht="23.25" x14ac:dyDescent="0.5">
      <c r="A102" s="315" t="s">
        <v>102</v>
      </c>
      <c r="B102" s="272">
        <v>35000</v>
      </c>
      <c r="C102" s="272">
        <f>[1]ประจำเดือนรวมเช็คไม่ต้องคีย์!BI89</f>
        <v>0</v>
      </c>
      <c r="D102" s="272">
        <f>[1]ประจำเดือนรวมเช็คไม่ต้องคีย์!BI91</f>
        <v>0</v>
      </c>
      <c r="E102" s="273" t="str">
        <f t="shared" si="10"/>
        <v>-</v>
      </c>
      <c r="F102" s="272">
        <f t="shared" si="11"/>
        <v>35000</v>
      </c>
      <c r="G102" s="270"/>
      <c r="H102" s="305"/>
      <c r="I102" s="305"/>
      <c r="J102" s="305"/>
      <c r="K102" s="305"/>
    </row>
    <row r="103" spans="1:11" ht="23.25" x14ac:dyDescent="0.5">
      <c r="A103" s="316" t="s">
        <v>103</v>
      </c>
      <c r="B103" s="279">
        <f>SUM(B96:B102)</f>
        <v>1000000000</v>
      </c>
      <c r="C103" s="279">
        <f>SUM(C96:C102)</f>
        <v>19238193.560000002</v>
      </c>
      <c r="D103" s="279">
        <f>SUM(D96:D102)</f>
        <v>409403550.64999992</v>
      </c>
      <c r="E103" s="267" t="str">
        <f t="shared" si="10"/>
        <v>-</v>
      </c>
      <c r="F103" s="279">
        <f t="shared" si="11"/>
        <v>590596449.35000014</v>
      </c>
      <c r="G103" s="270"/>
      <c r="H103" s="305"/>
      <c r="I103" s="305"/>
      <c r="J103" s="305"/>
      <c r="K103" s="305"/>
    </row>
    <row r="104" spans="1:11" ht="23.25" x14ac:dyDescent="0.5">
      <c r="A104" s="314" t="s">
        <v>104</v>
      </c>
      <c r="B104" s="296"/>
      <c r="C104" s="296"/>
      <c r="D104" s="296"/>
      <c r="E104" s="297"/>
      <c r="F104" s="296"/>
      <c r="G104" s="270"/>
      <c r="H104" s="305"/>
      <c r="I104" s="305"/>
      <c r="J104" s="305"/>
      <c r="K104" s="305"/>
    </row>
    <row r="105" spans="1:11" ht="23.25" x14ac:dyDescent="0.5">
      <c r="A105" s="315" t="s">
        <v>105</v>
      </c>
      <c r="B105" s="272"/>
      <c r="C105" s="272"/>
      <c r="D105" s="272"/>
      <c r="E105" s="273"/>
      <c r="F105" s="272"/>
      <c r="G105" s="270"/>
      <c r="H105" s="305"/>
      <c r="I105" s="305"/>
      <c r="J105" s="305"/>
      <c r="K105" s="305"/>
    </row>
    <row r="106" spans="1:11" ht="23.25" x14ac:dyDescent="0.5">
      <c r="A106" s="315" t="s">
        <v>106</v>
      </c>
      <c r="B106" s="272">
        <v>55000000</v>
      </c>
      <c r="C106" s="272">
        <f>[1]ประจำเดือนรวมเช็คไม่ต้องคีย์!BW89</f>
        <v>0</v>
      </c>
      <c r="D106" s="272">
        <f>[1]ประจำเดือนรวมเช็คไม่ต้องคีย์!BW91</f>
        <v>0</v>
      </c>
      <c r="E106" s="273" t="str">
        <f>IF(D106&gt;B106,"+","-")</f>
        <v>-</v>
      </c>
      <c r="F106" s="272">
        <f>ABS(D106-B106)</f>
        <v>55000000</v>
      </c>
      <c r="G106" s="270"/>
      <c r="H106" s="305"/>
      <c r="I106" s="305"/>
      <c r="J106" s="305"/>
      <c r="K106" s="305"/>
    </row>
    <row r="107" spans="1:11" ht="23.25" x14ac:dyDescent="0.5">
      <c r="A107" s="315" t="s">
        <v>107</v>
      </c>
      <c r="B107" s="272">
        <v>5000000</v>
      </c>
      <c r="C107" s="272">
        <f>[1]ประจำเดือนรวมเช็คไม่ต้องคีย์!BX89</f>
        <v>0</v>
      </c>
      <c r="D107" s="272">
        <f>[1]ประจำเดือนรวมเช็คไม่ต้องคีย์!BX91</f>
        <v>0</v>
      </c>
      <c r="E107" s="273" t="str">
        <f>IF(D107&gt;B107,"+","-")</f>
        <v>-</v>
      </c>
      <c r="F107" s="272">
        <f>ABS(D107-B107)</f>
        <v>5000000</v>
      </c>
      <c r="G107" s="270"/>
      <c r="H107" s="305"/>
      <c r="I107" s="305"/>
      <c r="J107" s="305"/>
      <c r="K107" s="305"/>
    </row>
    <row r="108" spans="1:11" ht="23.25" x14ac:dyDescent="0.5">
      <c r="A108" s="315" t="s">
        <v>108</v>
      </c>
      <c r="B108" s="272"/>
      <c r="C108" s="272">
        <f>[1]ประจำเดือนรวมเช็คไม่ต้องคีย์!BY89</f>
        <v>0</v>
      </c>
      <c r="D108" s="272">
        <f>[1]ประจำเดือนรวมเช็คไม่ต้องคีย์!BY91</f>
        <v>0</v>
      </c>
      <c r="E108" s="273" t="str">
        <f>IF(D108&gt;B108,"+","-")</f>
        <v>-</v>
      </c>
      <c r="F108" s="272">
        <f>ABS(D108-B108)</f>
        <v>0</v>
      </c>
      <c r="G108" s="270"/>
      <c r="H108" s="305"/>
      <c r="I108" s="305"/>
      <c r="J108" s="305"/>
      <c r="K108" s="305"/>
    </row>
    <row r="109" spans="1:11" ht="23.25" x14ac:dyDescent="0.5">
      <c r="A109" s="314" t="s">
        <v>109</v>
      </c>
      <c r="B109" s="268"/>
      <c r="C109" s="268"/>
      <c r="D109" s="268"/>
      <c r="E109" s="269"/>
      <c r="F109" s="268"/>
      <c r="G109" s="270"/>
      <c r="H109" s="305"/>
      <c r="I109" s="317"/>
      <c r="J109" s="305"/>
      <c r="K109" s="305"/>
    </row>
    <row r="110" spans="1:11" ht="23.25" x14ac:dyDescent="0.5">
      <c r="A110" s="318" t="s">
        <v>110</v>
      </c>
      <c r="B110" s="277">
        <f>SUM(B106:B108)</f>
        <v>60000000</v>
      </c>
      <c r="C110" s="272">
        <f>SUM(C106:C107)</f>
        <v>0</v>
      </c>
      <c r="D110" s="277">
        <f>SUM(D106:D107)</f>
        <v>0</v>
      </c>
      <c r="E110" s="290" t="str">
        <f>IF(D110&gt;B110,"+","-")</f>
        <v>-</v>
      </c>
      <c r="F110" s="277">
        <f>SUM(F106:F108)</f>
        <v>60000000</v>
      </c>
      <c r="G110" s="270"/>
      <c r="H110" s="305"/>
      <c r="I110" s="305"/>
      <c r="J110" s="305"/>
      <c r="K110" s="305"/>
    </row>
    <row r="111" spans="1:11" ht="23.25" x14ac:dyDescent="0.5">
      <c r="A111" s="314" t="s">
        <v>111</v>
      </c>
      <c r="B111" s="268"/>
      <c r="C111" s="268"/>
      <c r="D111" s="268"/>
      <c r="E111" s="269"/>
      <c r="F111" s="268"/>
      <c r="G111" s="270"/>
      <c r="H111" s="305"/>
      <c r="I111" s="305"/>
      <c r="J111" s="305"/>
      <c r="K111" s="305"/>
    </row>
    <row r="112" spans="1:11" ht="23.25" x14ac:dyDescent="0.5">
      <c r="A112" s="315" t="s">
        <v>112</v>
      </c>
      <c r="B112" s="272">
        <v>350000000</v>
      </c>
      <c r="C112" s="272">
        <f>[1]ประจำเดือนรวมเช็คไม่ต้องคีย์!BK89</f>
        <v>16996454.850000001</v>
      </c>
      <c r="D112" s="272">
        <f>[1]ประจำเดือนรวมเช็คไม่ต้องคีย์!BK91</f>
        <v>510412198.29000002</v>
      </c>
      <c r="E112" s="273" t="str">
        <f>IF(D112&gt;B112,"+","-")</f>
        <v>+</v>
      </c>
      <c r="F112" s="272">
        <f>ABS(D112-B112)</f>
        <v>160412198.29000002</v>
      </c>
      <c r="G112" s="270"/>
      <c r="H112" s="305"/>
      <c r="I112" s="305"/>
      <c r="J112" s="305"/>
      <c r="K112" s="305"/>
    </row>
    <row r="113" spans="1:11" ht="23.25" x14ac:dyDescent="0.5">
      <c r="A113" s="315" t="s">
        <v>113</v>
      </c>
      <c r="B113" s="272">
        <v>50000000</v>
      </c>
      <c r="C113" s="272">
        <f>[1]ประจำเดือนรวมเช็คไม่ต้องคีย์!BL89</f>
        <v>59550</v>
      </c>
      <c r="D113" s="272">
        <f>[1]ประจำเดือนรวมเช็คไม่ต้องคีย์!BL91</f>
        <v>293174</v>
      </c>
      <c r="E113" s="273" t="str">
        <f>IF(D113&gt;B113,"+","-")</f>
        <v>-</v>
      </c>
      <c r="F113" s="272">
        <f>ABS(D113-B113)</f>
        <v>49706826</v>
      </c>
      <c r="G113" s="270"/>
      <c r="H113" s="305"/>
      <c r="I113" s="305"/>
      <c r="J113" s="305"/>
      <c r="K113" s="305"/>
    </row>
    <row r="114" spans="1:11" ht="23.25" x14ac:dyDescent="0.5">
      <c r="A114" s="315" t="s">
        <v>114</v>
      </c>
      <c r="B114" s="272">
        <v>1520000000</v>
      </c>
      <c r="C114" s="272">
        <f>SUM([1]ประจำเดือนรวมเช็คไม่ต้องคีย์!BM89:BU89)</f>
        <v>217235919.03000003</v>
      </c>
      <c r="D114" s="272">
        <f>SUM([1]ประจำเดือนรวมเช็คไม่ต้องคีย์!BM91:BU91)</f>
        <v>1745427016.8100002</v>
      </c>
      <c r="E114" s="273" t="str">
        <f>IF(D114&gt;B114,"+","-")</f>
        <v>+</v>
      </c>
      <c r="F114" s="272">
        <f>ABS(D114-B114)</f>
        <v>225427016.81000018</v>
      </c>
      <c r="G114" s="270"/>
      <c r="H114" s="305"/>
      <c r="I114" s="305"/>
      <c r="J114" s="305"/>
      <c r="K114" s="305"/>
    </row>
    <row r="115" spans="1:11" ht="23.25" x14ac:dyDescent="0.5">
      <c r="A115" s="316" t="s">
        <v>115</v>
      </c>
      <c r="B115" s="279">
        <f>SUM(B112:B114)</f>
        <v>1920000000</v>
      </c>
      <c r="C115" s="279">
        <f>SUM(C112:C114)</f>
        <v>234291923.88000003</v>
      </c>
      <c r="D115" s="279">
        <f>SUM(D112:D114)</f>
        <v>2256132389.1000004</v>
      </c>
      <c r="E115" s="267" t="str">
        <f>IF(D115&gt;B115,"+","-")</f>
        <v>+</v>
      </c>
      <c r="F115" s="279">
        <f>ABS(D115-B115)</f>
        <v>336132389.10000038</v>
      </c>
      <c r="G115" s="270"/>
      <c r="H115" s="305"/>
      <c r="I115" s="305"/>
      <c r="J115" s="305"/>
      <c r="K115" s="305"/>
    </row>
    <row r="116" spans="1:11" ht="23.25" x14ac:dyDescent="0.5">
      <c r="A116" s="316" t="s">
        <v>116</v>
      </c>
      <c r="B116" s="279">
        <f>+B26+B86+B103+B110+B115</f>
        <v>78500000000</v>
      </c>
      <c r="C116" s="279">
        <f>+C26+C86+C103+C110+C115</f>
        <v>13464235292.849998</v>
      </c>
      <c r="D116" s="279">
        <f>+D26+D86+D103+D110+D115</f>
        <v>58291832087.140007</v>
      </c>
      <c r="E116" s="267" t="str">
        <f>IF(D116&gt;B116,"+","-")</f>
        <v>-</v>
      </c>
      <c r="F116" s="279">
        <f>ABS(D116-B116)</f>
        <v>20208167912.859993</v>
      </c>
      <c r="G116" s="270"/>
      <c r="H116" s="305"/>
      <c r="I116" s="305"/>
      <c r="J116" s="305"/>
      <c r="K116" s="305"/>
    </row>
    <row r="117" spans="1:11" ht="23.25" x14ac:dyDescent="0.5">
      <c r="A117" s="314" t="s">
        <v>117</v>
      </c>
      <c r="B117" s="268"/>
      <c r="C117" s="268"/>
      <c r="D117" s="268"/>
      <c r="E117" s="269"/>
      <c r="F117" s="268"/>
      <c r="G117" s="270"/>
      <c r="H117" s="305"/>
      <c r="I117" s="305"/>
      <c r="J117" s="305"/>
      <c r="K117" s="305"/>
    </row>
    <row r="118" spans="1:11" ht="23.25" x14ac:dyDescent="0.5">
      <c r="A118" s="318" t="s">
        <v>118</v>
      </c>
      <c r="B118" s="277"/>
      <c r="C118" s="277">
        <f>+[1]ประจำเดือนรวมเช็คไม่ต้องคีย์!CA89</f>
        <v>0</v>
      </c>
      <c r="D118" s="277">
        <f>[1]ประจำเดือนรวมเช็คไม่ต้องคีย์!CA91</f>
        <v>0</v>
      </c>
      <c r="E118" s="273" t="str">
        <f>IF(D118&gt;B118,"+","-")</f>
        <v>-</v>
      </c>
      <c r="F118" s="272">
        <f>ABS(D118-B118)</f>
        <v>0</v>
      </c>
      <c r="G118" s="270"/>
      <c r="H118" s="305"/>
      <c r="I118" s="305"/>
      <c r="J118" s="305"/>
      <c r="K118" s="305"/>
    </row>
    <row r="119" spans="1:11" ht="23.25" x14ac:dyDescent="0.5">
      <c r="A119" s="316" t="s">
        <v>119</v>
      </c>
      <c r="B119" s="279">
        <f>+B118</f>
        <v>0</v>
      </c>
      <c r="C119" s="279">
        <f>+C118</f>
        <v>0</v>
      </c>
      <c r="D119" s="279">
        <f>+D118</f>
        <v>0</v>
      </c>
      <c r="E119" s="267" t="str">
        <f>IF(D119&gt;B119,"+","-")</f>
        <v>-</v>
      </c>
      <c r="F119" s="279">
        <f>ABS(D119-B119)</f>
        <v>0</v>
      </c>
      <c r="G119" s="270"/>
      <c r="H119" s="305"/>
      <c r="I119" s="305"/>
      <c r="J119" s="305"/>
      <c r="K119" s="305"/>
    </row>
    <row r="120" spans="1:11" ht="23.25" x14ac:dyDescent="0.5">
      <c r="A120" s="316" t="s">
        <v>120</v>
      </c>
      <c r="B120" s="279">
        <f>+B116+B119</f>
        <v>78500000000</v>
      </c>
      <c r="C120" s="279">
        <f>+C116+C119</f>
        <v>13464235292.849998</v>
      </c>
      <c r="D120" s="279">
        <f>+D116+D119</f>
        <v>58291832087.140007</v>
      </c>
      <c r="E120" s="267" t="str">
        <f>IF(D120&gt;B120,"+","-")</f>
        <v>-</v>
      </c>
      <c r="F120" s="279">
        <f>ABS(D120-B120)</f>
        <v>20208167912.859993</v>
      </c>
      <c r="G120" s="270"/>
      <c r="H120" s="305"/>
      <c r="I120" s="305"/>
      <c r="J120" s="305"/>
      <c r="K120" s="305"/>
    </row>
    <row r="121" spans="1:11" ht="23.25" x14ac:dyDescent="0.5">
      <c r="A121" s="308"/>
      <c r="B121" s="308"/>
      <c r="C121" s="308"/>
      <c r="D121" s="2"/>
      <c r="E121" s="308"/>
      <c r="F121" s="308"/>
      <c r="G121" s="305"/>
      <c r="H121" s="305"/>
      <c r="I121" s="305"/>
      <c r="J121" s="305"/>
      <c r="K121" s="305"/>
    </row>
    <row r="122" spans="1:11" ht="18" customHeight="1" x14ac:dyDescent="0.5">
      <c r="A122" s="46" t="s">
        <v>121</v>
      </c>
      <c r="B122" s="317"/>
      <c r="C122" s="270"/>
      <c r="D122" s="305"/>
      <c r="E122" s="319"/>
      <c r="F122" s="320"/>
      <c r="G122" s="305"/>
      <c r="H122" s="305"/>
      <c r="I122" s="305"/>
      <c r="J122" s="305"/>
      <c r="K122" s="305"/>
    </row>
  </sheetData>
  <mergeCells count="9">
    <mergeCell ref="A46:F46"/>
    <mergeCell ref="A91:F91"/>
    <mergeCell ref="A92:F92"/>
    <mergeCell ref="A1:F1"/>
    <mergeCell ref="A2:F2"/>
    <mergeCell ref="H2:K2"/>
    <mergeCell ref="A3:F3"/>
    <mergeCell ref="H3:K3"/>
    <mergeCell ref="A45:F4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opLeftCell="A112" workbookViewId="0">
      <selection activeCell="A122" sqref="A122"/>
    </sheetView>
  </sheetViews>
  <sheetFormatPr defaultRowHeight="14.25" x14ac:dyDescent="0.2"/>
  <cols>
    <col min="1" max="1" width="39.75" bestFit="1" customWidth="1"/>
    <col min="2" max="2" width="15.125" bestFit="1" customWidth="1"/>
    <col min="3" max="3" width="14.25" bestFit="1" customWidth="1"/>
    <col min="4" max="4" width="15.125" bestFit="1" customWidth="1"/>
    <col min="5" max="5" width="3.125" bestFit="1" customWidth="1"/>
    <col min="6" max="6" width="15.125" bestFit="1" customWidth="1"/>
    <col min="9" max="9" width="13.5" bestFit="1" customWidth="1"/>
    <col min="10" max="10" width="11.625" bestFit="1" customWidth="1"/>
    <col min="11" max="11" width="13" bestFit="1" customWidth="1"/>
  </cols>
  <sheetData>
    <row r="1" spans="1:11" ht="23.25" x14ac:dyDescent="0.45">
      <c r="A1" s="304" t="s">
        <v>0</v>
      </c>
      <c r="B1" s="304"/>
      <c r="C1" s="304"/>
      <c r="D1" s="304"/>
      <c r="E1" s="304"/>
      <c r="F1" s="304"/>
      <c r="G1" s="305"/>
      <c r="H1" s="305"/>
      <c r="I1" s="305"/>
      <c r="J1" s="305"/>
      <c r="K1" s="305"/>
    </row>
    <row r="2" spans="1:11" ht="23.25" x14ac:dyDescent="0.45">
      <c r="A2" s="306">
        <f>[2]ประจำเดือนรวมเช็คไม่ต้องคีย์!A2</f>
        <v>43252</v>
      </c>
      <c r="B2" s="304"/>
      <c r="C2" s="304"/>
      <c r="D2" s="304"/>
      <c r="E2" s="304"/>
      <c r="F2" s="304"/>
      <c r="G2" s="305"/>
      <c r="H2" s="304" t="s">
        <v>1</v>
      </c>
      <c r="I2" s="304"/>
      <c r="J2" s="304"/>
      <c r="K2" s="304"/>
    </row>
    <row r="3" spans="1:11" ht="23.25" x14ac:dyDescent="0.45">
      <c r="A3" s="304"/>
      <c r="B3" s="304"/>
      <c r="C3" s="304"/>
      <c r="D3" s="304"/>
      <c r="E3" s="304"/>
      <c r="F3" s="304"/>
      <c r="G3" s="305"/>
      <c r="H3" s="306">
        <f>A2</f>
        <v>43252</v>
      </c>
      <c r="I3" s="304"/>
      <c r="J3" s="304"/>
      <c r="K3" s="304"/>
    </row>
    <row r="4" spans="1:11" ht="23.25" x14ac:dyDescent="0.5">
      <c r="A4" s="307" t="s">
        <v>2</v>
      </c>
      <c r="B4" s="307" t="s">
        <v>3</v>
      </c>
      <c r="C4" s="307" t="s">
        <v>4</v>
      </c>
      <c r="D4" s="307" t="s">
        <v>5</v>
      </c>
      <c r="E4" s="307" t="s">
        <v>6</v>
      </c>
      <c r="F4" s="307" t="s">
        <v>7</v>
      </c>
      <c r="G4" s="305"/>
      <c r="H4" s="308"/>
      <c r="I4" s="308"/>
      <c r="J4" s="309"/>
      <c r="K4" s="309"/>
    </row>
    <row r="5" spans="1:11" ht="23.25" x14ac:dyDescent="0.5">
      <c r="A5" s="310"/>
      <c r="B5" s="310" t="s">
        <v>8</v>
      </c>
      <c r="C5" s="310"/>
      <c r="D5" s="310"/>
      <c r="E5" s="310" t="s">
        <v>9</v>
      </c>
      <c r="F5" s="310" t="s">
        <v>10</v>
      </c>
      <c r="G5" s="305"/>
      <c r="H5" s="266" t="s">
        <v>11</v>
      </c>
      <c r="I5" s="266" t="s">
        <v>12</v>
      </c>
      <c r="J5" s="301" t="s">
        <v>4</v>
      </c>
      <c r="K5" s="266" t="s">
        <v>5</v>
      </c>
    </row>
    <row r="6" spans="1:11" ht="23.25" x14ac:dyDescent="0.5">
      <c r="A6" s="268" t="s">
        <v>13</v>
      </c>
      <c r="B6" s="268"/>
      <c r="C6" s="268"/>
      <c r="D6" s="268"/>
      <c r="E6" s="269"/>
      <c r="F6" s="268"/>
      <c r="G6" s="270"/>
      <c r="H6" s="307">
        <v>1</v>
      </c>
      <c r="I6" s="268" t="s">
        <v>14</v>
      </c>
      <c r="J6" s="271">
        <f>+[2]ประจำเดือนรวมเช็คไม่ต้องคีย์!BM89</f>
        <v>170555012.67000002</v>
      </c>
      <c r="K6" s="271">
        <f>+[2]ประจำเดือนรวมเช็คไม่ต้องคีย์!BM91</f>
        <v>1844626752.5000005</v>
      </c>
    </row>
    <row r="7" spans="1:11" ht="23.25" x14ac:dyDescent="0.5">
      <c r="A7" s="272" t="s">
        <v>15</v>
      </c>
      <c r="B7" s="272"/>
      <c r="C7" s="272"/>
      <c r="D7" s="272"/>
      <c r="E7" s="273"/>
      <c r="F7" s="272"/>
      <c r="G7" s="270"/>
      <c r="H7" s="311">
        <v>2</v>
      </c>
      <c r="I7" s="272" t="s">
        <v>16</v>
      </c>
      <c r="J7" s="275">
        <f>[2]ประจำเดือนรวมเช็คไม่ต้องคีย์!BN89</f>
        <v>1251793.42</v>
      </c>
      <c r="K7" s="275">
        <f>+[2]ประจำเดือนรวมเช็คไม่ต้องคีย์!BN91</f>
        <v>26526866.340000004</v>
      </c>
    </row>
    <row r="8" spans="1:11" ht="23.25" x14ac:dyDescent="0.5">
      <c r="A8" s="272" t="s">
        <v>17</v>
      </c>
      <c r="B8" s="272"/>
      <c r="C8" s="272"/>
      <c r="D8" s="272"/>
      <c r="E8" s="273"/>
      <c r="F8" s="272"/>
      <c r="G8" s="270"/>
      <c r="H8" s="311">
        <v>3</v>
      </c>
      <c r="I8" s="272" t="s">
        <v>18</v>
      </c>
      <c r="J8" s="275">
        <f>[2]ประจำเดือนรวมเช็คไม่ต้องคีย์!BO89</f>
        <v>3508218.5</v>
      </c>
      <c r="K8" s="275">
        <f>+[2]ประจำเดือนรวมเช็คไม่ต้องคีย์!BO91</f>
        <v>16866420.75</v>
      </c>
    </row>
    <row r="9" spans="1:11" ht="23.25" x14ac:dyDescent="0.5">
      <c r="A9" s="272" t="s">
        <v>19</v>
      </c>
      <c r="B9" s="272">
        <v>158000000</v>
      </c>
      <c r="C9" s="272">
        <f>[2]ประจำเดือนรวมเช็คไม่ต้องคีย์!B89</f>
        <v>5351633.2699999996</v>
      </c>
      <c r="D9" s="272">
        <f>[2]ประจำเดือนรวมเช็คไม่ต้องคีย์!B91</f>
        <v>123238842.95000002</v>
      </c>
      <c r="E9" s="273" t="str">
        <f t="shared" ref="E9:E14" si="0">IF(D9&gt;B9,"+","-")</f>
        <v>-</v>
      </c>
      <c r="F9" s="272">
        <f t="shared" ref="F9:F14" si="1">ABS(D9-B9)</f>
        <v>34761157.049999982</v>
      </c>
      <c r="G9" s="270"/>
      <c r="H9" s="311">
        <v>4</v>
      </c>
      <c r="I9" s="272" t="s">
        <v>20</v>
      </c>
      <c r="J9" s="275">
        <f>[2]ประจำเดือนรวมเช็คไม่ต้องคีย์!BP89</f>
        <v>5538357.8999999985</v>
      </c>
      <c r="K9" s="275">
        <f>+[2]ประจำเดือนรวมเช็คไม่ต้องคีย์!BP91</f>
        <v>38260359.710000008</v>
      </c>
    </row>
    <row r="10" spans="1:11" ht="23.25" x14ac:dyDescent="0.5">
      <c r="A10" s="272" t="s">
        <v>21</v>
      </c>
      <c r="B10" s="272">
        <v>14500000000</v>
      </c>
      <c r="C10" s="272">
        <f>[2]ประจำเดือนรวมเช็คไม่ต้องคีย์!C89</f>
        <v>2204842900.29</v>
      </c>
      <c r="D10" s="272">
        <f>[2]ประจำเดือนรวมเช็คไม่ต้องคีย์!C91</f>
        <v>11175084537.180002</v>
      </c>
      <c r="E10" s="273" t="str">
        <f t="shared" si="0"/>
        <v>-</v>
      </c>
      <c r="F10" s="272">
        <f t="shared" si="1"/>
        <v>3324915462.8199978</v>
      </c>
      <c r="G10" s="270"/>
      <c r="H10" s="311"/>
      <c r="I10" s="272"/>
      <c r="J10" s="275"/>
      <c r="K10" s="275"/>
    </row>
    <row r="11" spans="1:11" ht="23.25" x14ac:dyDescent="0.5">
      <c r="A11" s="272" t="s">
        <v>22</v>
      </c>
      <c r="B11" s="272">
        <v>1060000000</v>
      </c>
      <c r="C11" s="272">
        <f>[2]ประจำเดือนรวมเช็คไม่ต้องคีย์!D89</f>
        <v>90142439.920000002</v>
      </c>
      <c r="D11" s="272">
        <f>[2]ประจำเดือนรวมเช็คไม่ต้องคีย์!D91</f>
        <v>809153744.26999998</v>
      </c>
      <c r="E11" s="273" t="str">
        <f t="shared" si="0"/>
        <v>-</v>
      </c>
      <c r="F11" s="272">
        <f t="shared" si="1"/>
        <v>250846255.73000002</v>
      </c>
      <c r="G11" s="270"/>
      <c r="H11" s="311"/>
      <c r="I11" s="272"/>
      <c r="J11" s="275"/>
      <c r="K11" s="275"/>
    </row>
    <row r="12" spans="1:11" ht="23.25" x14ac:dyDescent="0.5">
      <c r="A12" s="272" t="s">
        <v>23</v>
      </c>
      <c r="B12" s="272">
        <v>500000</v>
      </c>
      <c r="C12" s="272">
        <f>[2]ประจำเดือนรวมเช็คไม่ต้องคีย์!E89</f>
        <v>68440</v>
      </c>
      <c r="D12" s="272">
        <f>[2]ประจำเดือนรวมเช็คไม่ต้องคีย์!E91</f>
        <v>603842</v>
      </c>
      <c r="E12" s="273" t="str">
        <f t="shared" si="0"/>
        <v>+</v>
      </c>
      <c r="F12" s="272">
        <f t="shared" si="1"/>
        <v>103842</v>
      </c>
      <c r="G12" s="270"/>
      <c r="H12" s="311"/>
      <c r="I12" s="272"/>
      <c r="J12" s="275"/>
      <c r="K12" s="275"/>
    </row>
    <row r="13" spans="1:11" ht="23.25" x14ac:dyDescent="0.5">
      <c r="A13" s="277" t="s">
        <v>24</v>
      </c>
      <c r="B13" s="277">
        <v>300000000</v>
      </c>
      <c r="C13" s="272">
        <f>[2]ประจำเดือนรวมเช็คไม่ต้องคีย์!F89</f>
        <v>18982800.110000003</v>
      </c>
      <c r="D13" s="272">
        <f>[2]ประจำเดือนรวมเช็คไม่ต้องคีย์!F91</f>
        <v>167744538.96000001</v>
      </c>
      <c r="E13" s="273" t="str">
        <f t="shared" si="0"/>
        <v>-</v>
      </c>
      <c r="F13" s="272">
        <f t="shared" si="1"/>
        <v>132255461.03999999</v>
      </c>
      <c r="G13" s="270"/>
      <c r="H13" s="311"/>
      <c r="I13" s="272"/>
      <c r="J13" s="275"/>
      <c r="K13" s="275"/>
    </row>
    <row r="14" spans="1:11" ht="23.25" x14ac:dyDescent="0.5">
      <c r="A14" s="279" t="s">
        <v>25</v>
      </c>
      <c r="B14" s="279">
        <f>SUM(B9:B13)</f>
        <v>16018500000</v>
      </c>
      <c r="C14" s="279">
        <f>SUM(C9:C13)</f>
        <v>2319388213.5900002</v>
      </c>
      <c r="D14" s="279">
        <f>SUM(D9:D13)</f>
        <v>12275825505.360003</v>
      </c>
      <c r="E14" s="267" t="str">
        <f t="shared" si="0"/>
        <v>-</v>
      </c>
      <c r="F14" s="279">
        <f t="shared" si="1"/>
        <v>3742674494.6399975</v>
      </c>
      <c r="G14" s="270"/>
      <c r="H14" s="311"/>
      <c r="I14" s="272"/>
      <c r="J14" s="275"/>
      <c r="K14" s="275"/>
    </row>
    <row r="15" spans="1:11" ht="23.25" x14ac:dyDescent="0.5">
      <c r="A15" s="268" t="s">
        <v>26</v>
      </c>
      <c r="B15" s="268"/>
      <c r="C15" s="268"/>
      <c r="D15" s="268"/>
      <c r="E15" s="269"/>
      <c r="F15" s="268"/>
      <c r="G15" s="270"/>
      <c r="H15" s="310"/>
      <c r="I15" s="272"/>
      <c r="J15" s="275"/>
      <c r="K15" s="275"/>
    </row>
    <row r="16" spans="1:11" ht="24" thickBot="1" x14ac:dyDescent="0.55000000000000004">
      <c r="A16" s="272" t="s">
        <v>27</v>
      </c>
      <c r="B16" s="280">
        <v>25000000000</v>
      </c>
      <c r="C16" s="272">
        <f>[2]ประจำเดือนรวมเช็คไม่ต้องคีย์!G89</f>
        <v>0</v>
      </c>
      <c r="D16" s="272">
        <f>[2]ประจำเดือนรวมเช็คไม่ต้องคีย์!G91</f>
        <v>20907047437.910004</v>
      </c>
      <c r="E16" s="273" t="str">
        <f t="shared" ref="E16:E24" si="2">IF(D16&gt;B16,"+","-")</f>
        <v>-</v>
      </c>
      <c r="F16" s="272">
        <f t="shared" ref="F16:F24" si="3">ABS(D16-B16)</f>
        <v>4092952562.0899963</v>
      </c>
      <c r="G16" s="270"/>
      <c r="H16" s="281"/>
      <c r="I16" s="282" t="s">
        <v>28</v>
      </c>
      <c r="J16" s="283">
        <f>SUM(J6:J15)</f>
        <v>180853382.49000001</v>
      </c>
      <c r="K16" s="283">
        <f>SUM(K6:K15)</f>
        <v>1926280399.3000004</v>
      </c>
    </row>
    <row r="17" spans="1:11" ht="24" thickTop="1" x14ac:dyDescent="0.5">
      <c r="A17" s="272" t="s">
        <v>29</v>
      </c>
      <c r="B17" s="280"/>
      <c r="C17" s="272"/>
      <c r="D17" s="272"/>
      <c r="E17" s="273"/>
      <c r="F17" s="272"/>
      <c r="G17" s="270"/>
      <c r="H17" s="305"/>
      <c r="I17" s="305"/>
      <c r="J17" s="305"/>
      <c r="K17" s="305"/>
    </row>
    <row r="18" spans="1:11" ht="23.25" x14ac:dyDescent="0.5">
      <c r="A18" s="272" t="s">
        <v>30</v>
      </c>
      <c r="B18" s="280">
        <v>12000000000</v>
      </c>
      <c r="C18" s="272">
        <f>[2]ประจำเดือนรวมเช็คไม่ต้องคีย์!H89</f>
        <v>1091311691.5599999</v>
      </c>
      <c r="D18" s="272">
        <f>[2]ประจำเดือนรวมเช็คไม่ต้องคีย์!H91</f>
        <v>10782854446.23</v>
      </c>
      <c r="E18" s="284" t="str">
        <f t="shared" si="2"/>
        <v>-</v>
      </c>
      <c r="F18" s="272">
        <f t="shared" si="3"/>
        <v>1217145553.7700005</v>
      </c>
      <c r="G18" s="270"/>
      <c r="H18" s="305"/>
      <c r="I18" s="305"/>
      <c r="J18" s="305"/>
      <c r="K18" s="305"/>
    </row>
    <row r="19" spans="1:11" ht="23.25" x14ac:dyDescent="0.5">
      <c r="A19" s="272" t="s">
        <v>31</v>
      </c>
      <c r="B19" s="280">
        <v>1200000000</v>
      </c>
      <c r="C19" s="272">
        <f>[2]ประจำเดือนรวมเช็คไม่ต้องคีย์!I89</f>
        <v>0</v>
      </c>
      <c r="D19" s="272">
        <f>[2]ประจำเดือนรวมเช็คไม่ต้องคีย์!I91</f>
        <v>0</v>
      </c>
      <c r="E19" s="273" t="str">
        <f t="shared" si="2"/>
        <v>-</v>
      </c>
      <c r="F19" s="272">
        <f t="shared" si="3"/>
        <v>1200000000</v>
      </c>
      <c r="G19" s="270"/>
      <c r="H19" s="312"/>
      <c r="I19" s="312"/>
      <c r="J19" s="305"/>
      <c r="K19" s="270"/>
    </row>
    <row r="20" spans="1:11" ht="23.25" x14ac:dyDescent="0.5">
      <c r="A20" s="272" t="s">
        <v>32</v>
      </c>
      <c r="B20" s="280">
        <v>60000000</v>
      </c>
      <c r="C20" s="272">
        <f>[2]ประจำเดือนรวมเช็คไม่ต้องคีย์!J89</f>
        <v>4299448.5</v>
      </c>
      <c r="D20" s="272">
        <f>[2]ประจำเดือนรวมเช็คไม่ต้องคีย์!J91</f>
        <v>36580662.5</v>
      </c>
      <c r="E20" s="273" t="str">
        <f t="shared" si="2"/>
        <v>-</v>
      </c>
      <c r="F20" s="272">
        <f t="shared" si="3"/>
        <v>23419337.5</v>
      </c>
      <c r="G20" s="270"/>
      <c r="H20" s="308"/>
      <c r="I20" s="305"/>
      <c r="J20" s="305"/>
      <c r="K20" s="305"/>
    </row>
    <row r="21" spans="1:11" ht="23.25" x14ac:dyDescent="0.5">
      <c r="A21" s="272" t="s">
        <v>33</v>
      </c>
      <c r="B21" s="280">
        <v>3000000000</v>
      </c>
      <c r="C21" s="272">
        <f>[2]ประจำเดือนรวมเช็คไม่ต้องคีย์!K89</f>
        <v>0</v>
      </c>
      <c r="D21" s="272">
        <f>[2]ประจำเดือนรวมเช็คไม่ต้องคีย์!K91</f>
        <v>2976461845.0299997</v>
      </c>
      <c r="E21" s="273" t="str">
        <f t="shared" si="2"/>
        <v>-</v>
      </c>
      <c r="F21" s="272">
        <f t="shared" si="3"/>
        <v>23538154.970000267</v>
      </c>
      <c r="G21" s="270"/>
      <c r="H21" s="308"/>
      <c r="I21" s="305"/>
      <c r="J21" s="305"/>
      <c r="K21" s="305"/>
    </row>
    <row r="22" spans="1:11" ht="23.25" x14ac:dyDescent="0.5">
      <c r="A22" s="285" t="s">
        <v>34</v>
      </c>
      <c r="B22" s="286">
        <v>12170000000</v>
      </c>
      <c r="C22" s="272">
        <f>[2]ประจำเดือนรวมเช็คไม่ต้องคีย์!L89</f>
        <v>0</v>
      </c>
      <c r="D22" s="287">
        <f>[2]ประจำเดือนรวมเช็คไม่ต้องคีย์!L91</f>
        <v>8764479463</v>
      </c>
      <c r="E22" s="273" t="str">
        <f t="shared" si="2"/>
        <v>-</v>
      </c>
      <c r="F22" s="288">
        <f t="shared" si="3"/>
        <v>3405520537</v>
      </c>
      <c r="G22" s="270"/>
      <c r="H22" s="308"/>
      <c r="I22" s="305"/>
      <c r="J22" s="305"/>
      <c r="K22" s="305"/>
    </row>
    <row r="23" spans="1:11" ht="23.25" x14ac:dyDescent="0.5">
      <c r="A23" s="277" t="s">
        <v>35</v>
      </c>
      <c r="B23" s="280">
        <v>3570000000</v>
      </c>
      <c r="C23" s="272">
        <f>[2]ประจำเดือนรวมเช็คไม่ต้องคีย์!M89</f>
        <v>315870691.15999997</v>
      </c>
      <c r="D23" s="272">
        <f>[2]ประจำเดือนรวมเช็คไม่ต้องคีย์!M91</f>
        <v>2771348886.3499999</v>
      </c>
      <c r="E23" s="273" t="str">
        <f>IF(D23&gt;B23,"+","-")</f>
        <v>-</v>
      </c>
      <c r="F23" s="272">
        <f>ABS(D23-B23)</f>
        <v>798651113.6500001</v>
      </c>
      <c r="G23" s="270"/>
      <c r="H23" s="305"/>
      <c r="I23" s="305"/>
      <c r="J23" s="305"/>
      <c r="K23" s="305"/>
    </row>
    <row r="24" spans="1:11" ht="23.25" x14ac:dyDescent="0.5">
      <c r="A24" s="279" t="s">
        <v>36</v>
      </c>
      <c r="B24" s="289">
        <f>SUM(B16:B23)</f>
        <v>57000000000</v>
      </c>
      <c r="C24" s="289">
        <f>SUM(C16:C23)</f>
        <v>1411481831.2199998</v>
      </c>
      <c r="D24" s="289">
        <f>SUM(D16:D23)</f>
        <v>46238772741.020004</v>
      </c>
      <c r="E24" s="267" t="str">
        <f t="shared" si="2"/>
        <v>-</v>
      </c>
      <c r="F24" s="279">
        <f t="shared" si="3"/>
        <v>10761227258.979996</v>
      </c>
      <c r="G24" s="270"/>
      <c r="H24" s="312"/>
      <c r="I24" s="312"/>
      <c r="J24" s="312"/>
      <c r="K24" s="312"/>
    </row>
    <row r="25" spans="1:11" ht="23.25" x14ac:dyDescent="0.5">
      <c r="A25" s="268"/>
      <c r="B25" s="268"/>
      <c r="C25" s="268"/>
      <c r="D25" s="268"/>
      <c r="E25" s="269"/>
      <c r="F25" s="268"/>
      <c r="G25" s="270"/>
      <c r="H25" s="305"/>
      <c r="I25" s="305"/>
      <c r="J25" s="305"/>
      <c r="K25" s="305"/>
    </row>
    <row r="26" spans="1:11" ht="23.25" x14ac:dyDescent="0.5">
      <c r="A26" s="277" t="s">
        <v>37</v>
      </c>
      <c r="B26" s="277">
        <f>+B14+B24</f>
        <v>73018500000</v>
      </c>
      <c r="C26" s="277">
        <f>+C14+C24</f>
        <v>3730870044.8099999</v>
      </c>
      <c r="D26" s="277">
        <f>+D14+D24</f>
        <v>58514598246.380005</v>
      </c>
      <c r="E26" s="290" t="str">
        <f>IF(D26&gt;B26,"+","-")</f>
        <v>-</v>
      </c>
      <c r="F26" s="277">
        <f>ABS(D26-B26)</f>
        <v>14503901753.619995</v>
      </c>
      <c r="G26" s="270"/>
      <c r="H26" s="305"/>
      <c r="I26" s="305"/>
      <c r="J26" s="305"/>
      <c r="K26" s="305"/>
    </row>
    <row r="27" spans="1:11" ht="23.25" x14ac:dyDescent="0.5">
      <c r="A27" s="268" t="s">
        <v>38</v>
      </c>
      <c r="B27" s="268"/>
      <c r="C27" s="268"/>
      <c r="D27" s="268"/>
      <c r="E27" s="269"/>
      <c r="F27" s="268"/>
      <c r="G27" s="270"/>
      <c r="H27" s="305"/>
      <c r="I27" s="305"/>
      <c r="J27" s="305"/>
      <c r="K27" s="305"/>
    </row>
    <row r="28" spans="1:11" ht="23.25" x14ac:dyDescent="0.5">
      <c r="A28" s="272" t="s">
        <v>39</v>
      </c>
      <c r="B28" s="272"/>
      <c r="C28" s="272"/>
      <c r="D28" s="272"/>
      <c r="E28" s="273"/>
      <c r="F28" s="272"/>
      <c r="G28" s="270"/>
      <c r="H28" s="305"/>
      <c r="I28" s="305"/>
      <c r="J28" s="305"/>
      <c r="K28" s="305"/>
    </row>
    <row r="29" spans="1:11" ht="23.25" x14ac:dyDescent="0.5">
      <c r="A29" s="272" t="s">
        <v>40</v>
      </c>
      <c r="B29" s="272"/>
      <c r="C29" s="272"/>
      <c r="D29" s="272"/>
      <c r="E29" s="273"/>
      <c r="F29" s="272"/>
      <c r="G29" s="270"/>
      <c r="H29" s="305"/>
      <c r="I29" s="305"/>
      <c r="J29" s="305"/>
      <c r="K29" s="305"/>
    </row>
    <row r="30" spans="1:11" ht="23.25" x14ac:dyDescent="0.5">
      <c r="A30" s="272" t="s">
        <v>41</v>
      </c>
      <c r="B30" s="272">
        <v>1841000000</v>
      </c>
      <c r="C30" s="272">
        <f>[2]ประจำเดือนรวมเช็คไม่ต้องคีย์!O89</f>
        <v>53964264</v>
      </c>
      <c r="D30" s="272">
        <f>[2]ประจำเดือนรวมเช็คไม่ต้องคีย์!O91</f>
        <v>449739578.12</v>
      </c>
      <c r="E30" s="273" t="str">
        <f t="shared" ref="E30:E42" si="4">IF(D30&gt;B30,"+","-")</f>
        <v>-</v>
      </c>
      <c r="F30" s="272">
        <f t="shared" ref="F30:F42" si="5">ABS(D30-B30)</f>
        <v>1391260421.8800001</v>
      </c>
      <c r="G30" s="270"/>
      <c r="H30" s="305"/>
      <c r="I30" s="305"/>
      <c r="J30" s="305"/>
      <c r="K30" s="305"/>
    </row>
    <row r="31" spans="1:11" ht="23.25" x14ac:dyDescent="0.5">
      <c r="A31" s="272" t="s">
        <v>42</v>
      </c>
      <c r="B31" s="272">
        <v>38500000</v>
      </c>
      <c r="C31" s="272">
        <f>[2]ประจำเดือนรวมเช็คไม่ต้องคีย์!P89</f>
        <v>3149820</v>
      </c>
      <c r="D31" s="272">
        <f>[2]ประจำเดือนรวมเช็คไม่ต้องคีย์!P91</f>
        <v>27877240</v>
      </c>
      <c r="E31" s="273" t="str">
        <f t="shared" si="4"/>
        <v>-</v>
      </c>
      <c r="F31" s="272">
        <f t="shared" si="5"/>
        <v>10622760</v>
      </c>
      <c r="G31" s="270"/>
      <c r="H31" s="305"/>
      <c r="I31" s="305"/>
      <c r="J31" s="305"/>
      <c r="K31" s="305"/>
    </row>
    <row r="32" spans="1:11" ht="23.25" x14ac:dyDescent="0.5">
      <c r="A32" s="272" t="s">
        <v>43</v>
      </c>
      <c r="B32" s="272"/>
      <c r="C32" s="278"/>
      <c r="D32" s="278"/>
      <c r="E32" s="284"/>
      <c r="F32" s="278"/>
      <c r="G32" s="270"/>
      <c r="H32" s="312"/>
      <c r="I32" s="312"/>
      <c r="J32" s="312"/>
      <c r="K32" s="312"/>
    </row>
    <row r="33" spans="1:11" ht="23.25" x14ac:dyDescent="0.5">
      <c r="A33" s="272" t="s">
        <v>44</v>
      </c>
      <c r="B33" s="272">
        <v>64000000</v>
      </c>
      <c r="C33" s="272">
        <f>[2]ประจำเดือนรวมเช็คไม่ต้องคีย์!Q89</f>
        <v>3369131</v>
      </c>
      <c r="D33" s="272">
        <f>[2]ประจำเดือนรวมเช็คไม่ต้องคีย์!Q91</f>
        <v>40236397.700000003</v>
      </c>
      <c r="E33" s="273" t="str">
        <f t="shared" si="4"/>
        <v>-</v>
      </c>
      <c r="F33" s="272">
        <f t="shared" si="5"/>
        <v>23763602.299999997</v>
      </c>
      <c r="G33" s="270"/>
      <c r="H33" s="305"/>
      <c r="I33" s="305"/>
      <c r="J33" s="305"/>
      <c r="K33" s="305"/>
    </row>
    <row r="34" spans="1:11" ht="23.25" x14ac:dyDescent="0.5">
      <c r="A34" s="272" t="s">
        <v>45</v>
      </c>
      <c r="B34" s="272">
        <v>52000000</v>
      </c>
      <c r="C34" s="272">
        <f>[2]ประจำเดือนรวมเช็คไม่ต้องคีย์!R89</f>
        <v>4030649.3100000005</v>
      </c>
      <c r="D34" s="272">
        <f>[2]ประจำเดือนรวมเช็คไม่ต้องคีย์!R91</f>
        <v>38502171.350000001</v>
      </c>
      <c r="E34" s="273" t="str">
        <f t="shared" si="4"/>
        <v>-</v>
      </c>
      <c r="F34" s="272">
        <f t="shared" si="5"/>
        <v>13497828.649999999</v>
      </c>
      <c r="G34" s="270"/>
      <c r="H34" s="305"/>
      <c r="I34" s="305"/>
      <c r="J34" s="305"/>
      <c r="K34" s="305"/>
    </row>
    <row r="35" spans="1:11" ht="23.25" x14ac:dyDescent="0.5">
      <c r="A35" s="272" t="s">
        <v>46</v>
      </c>
      <c r="B35" s="272">
        <v>380000</v>
      </c>
      <c r="C35" s="272">
        <f>[2]ประจำเดือนรวมเช็คไม่ต้องคีย์!S89</f>
        <v>32230</v>
      </c>
      <c r="D35" s="272">
        <f>[2]ประจำเดือนรวมเช็คไม่ต้องคีย์!S91</f>
        <v>214620</v>
      </c>
      <c r="E35" s="273" t="str">
        <f t="shared" si="4"/>
        <v>-</v>
      </c>
      <c r="F35" s="272">
        <f t="shared" si="5"/>
        <v>165380</v>
      </c>
      <c r="G35" s="270"/>
      <c r="H35" s="305"/>
      <c r="I35" s="305"/>
      <c r="J35" s="305"/>
      <c r="K35" s="305"/>
    </row>
    <row r="36" spans="1:11" ht="23.25" x14ac:dyDescent="0.5">
      <c r="A36" s="272" t="s">
        <v>47</v>
      </c>
      <c r="B36" s="272"/>
      <c r="C36" s="272">
        <f>[2]ประจำเดือนรวมเช็คไม่ต้องคีย์!T89</f>
        <v>0</v>
      </c>
      <c r="D36" s="272">
        <f>[2]ประจำเดือนรวมเช็คไม่ต้องคีย์!T91</f>
        <v>0</v>
      </c>
      <c r="E36" s="273" t="str">
        <f t="shared" si="4"/>
        <v>-</v>
      </c>
      <c r="F36" s="272">
        <f t="shared" si="5"/>
        <v>0</v>
      </c>
      <c r="G36" s="270"/>
      <c r="H36" s="305"/>
      <c r="I36" s="305"/>
      <c r="J36" s="305"/>
      <c r="K36" s="305"/>
    </row>
    <row r="37" spans="1:11" ht="23.25" x14ac:dyDescent="0.5">
      <c r="A37" s="272" t="s">
        <v>48</v>
      </c>
      <c r="B37" s="272"/>
      <c r="C37" s="272">
        <f>[2]ประจำเดือนรวมเช็คไม่ต้องคีย์!U89</f>
        <v>0</v>
      </c>
      <c r="D37" s="272">
        <f>[2]ประจำเดือนรวมเช็คไม่ต้องคีย์!U91</f>
        <v>0</v>
      </c>
      <c r="E37" s="273" t="str">
        <f t="shared" si="4"/>
        <v>-</v>
      </c>
      <c r="F37" s="272">
        <f t="shared" si="5"/>
        <v>0</v>
      </c>
      <c r="G37" s="270"/>
      <c r="H37" s="305"/>
      <c r="I37" s="305"/>
      <c r="J37" s="305"/>
      <c r="K37" s="305"/>
    </row>
    <row r="38" spans="1:11" ht="23.25" x14ac:dyDescent="0.5">
      <c r="A38" s="272" t="s">
        <v>49</v>
      </c>
      <c r="B38" s="272"/>
      <c r="C38" s="272"/>
      <c r="D38" s="272"/>
      <c r="E38" s="273"/>
      <c r="F38" s="272"/>
      <c r="G38" s="270"/>
      <c r="H38" s="305"/>
      <c r="I38" s="305"/>
      <c r="J38" s="305"/>
      <c r="K38" s="305"/>
    </row>
    <row r="39" spans="1:11" ht="23.25" x14ac:dyDescent="0.5">
      <c r="A39" s="272" t="s">
        <v>50</v>
      </c>
      <c r="B39" s="272">
        <v>20000</v>
      </c>
      <c r="C39" s="272">
        <f>[2]ประจำเดือนรวมเช็คไม่ต้องคีย์!V89</f>
        <v>0</v>
      </c>
      <c r="D39" s="272">
        <f>[2]ประจำเดือนรวมเช็คไม่ต้องคีย์!V91</f>
        <v>2000</v>
      </c>
      <c r="E39" s="273" t="str">
        <f t="shared" si="4"/>
        <v>-</v>
      </c>
      <c r="F39" s="272">
        <f t="shared" si="5"/>
        <v>18000</v>
      </c>
      <c r="G39" s="270"/>
      <c r="H39" s="305"/>
      <c r="I39" s="305"/>
      <c r="J39" s="305"/>
      <c r="K39" s="305"/>
    </row>
    <row r="40" spans="1:11" ht="23.25" x14ac:dyDescent="0.5">
      <c r="A40" s="272" t="s">
        <v>51</v>
      </c>
      <c r="B40" s="278"/>
      <c r="C40" s="278"/>
      <c r="D40" s="278"/>
      <c r="E40" s="284"/>
      <c r="F40" s="278"/>
      <c r="G40" s="270"/>
      <c r="H40" s="312"/>
      <c r="I40" s="312"/>
      <c r="J40" s="312"/>
      <c r="K40" s="312"/>
    </row>
    <row r="41" spans="1:11" ht="23.25" x14ac:dyDescent="0.5">
      <c r="A41" s="272" t="s">
        <v>52</v>
      </c>
      <c r="B41" s="272">
        <v>53000000</v>
      </c>
      <c r="C41" s="272">
        <f>[2]ประจำเดือนรวมเช็คไม่ต้องคีย์!W89</f>
        <v>6573255</v>
      </c>
      <c r="D41" s="272">
        <f>[2]ประจำเดือนรวมเช็คไม่ต้องคีย์!W91</f>
        <v>58704320</v>
      </c>
      <c r="E41" s="273" t="str">
        <f t="shared" si="4"/>
        <v>+</v>
      </c>
      <c r="F41" s="272">
        <f t="shared" si="5"/>
        <v>5704320</v>
      </c>
      <c r="G41" s="270"/>
      <c r="H41" s="305"/>
      <c r="I41" s="305"/>
      <c r="J41" s="305"/>
      <c r="K41" s="305"/>
    </row>
    <row r="42" spans="1:11" ht="23.25" x14ac:dyDescent="0.5">
      <c r="A42" s="272" t="s">
        <v>53</v>
      </c>
      <c r="B42" s="313">
        <v>1000000</v>
      </c>
      <c r="C42" s="272">
        <f>+[2]ประจำเดือนรวมเช็คไม่ต้องคีย์!X89</f>
        <v>81658</v>
      </c>
      <c r="D42" s="272">
        <f>[2]ประจำเดือนรวมเช็คไม่ต้องคีย์!X91</f>
        <v>640981</v>
      </c>
      <c r="E42" s="273" t="str">
        <f t="shared" si="4"/>
        <v>-</v>
      </c>
      <c r="F42" s="272">
        <f t="shared" si="5"/>
        <v>359019</v>
      </c>
      <c r="G42" s="270"/>
      <c r="H42" s="305"/>
      <c r="I42" s="305"/>
      <c r="J42" s="305"/>
      <c r="K42" s="305"/>
    </row>
    <row r="43" spans="1:11" ht="23.25" x14ac:dyDescent="0.5">
      <c r="A43" s="272" t="s">
        <v>54</v>
      </c>
      <c r="B43" s="313">
        <v>8000000</v>
      </c>
      <c r="C43" s="272">
        <f>+[2]ประจำเดือนรวมเช็คไม่ต้องคีย์!Y89</f>
        <v>1096500</v>
      </c>
      <c r="D43" s="272">
        <f>[2]ประจำเดือนรวมเช็คไม่ต้องคีย์!Y91</f>
        <v>7642275</v>
      </c>
      <c r="E43" s="273" t="str">
        <f>IF(D43&gt;B43,"+","-")</f>
        <v>-</v>
      </c>
      <c r="F43" s="272">
        <f>ABS(D43-B43)</f>
        <v>357725</v>
      </c>
      <c r="G43" s="270"/>
      <c r="H43" s="305"/>
      <c r="I43" s="305"/>
      <c r="J43" s="305"/>
      <c r="K43" s="305"/>
    </row>
    <row r="44" spans="1:11" ht="23.25" x14ac:dyDescent="0.5">
      <c r="A44" s="287"/>
      <c r="B44" s="313"/>
      <c r="C44" s="287"/>
      <c r="D44" s="287"/>
      <c r="E44" s="292"/>
      <c r="F44" s="287"/>
      <c r="G44" s="270"/>
      <c r="H44" s="305"/>
      <c r="I44" s="305"/>
      <c r="J44" s="305"/>
      <c r="K44" s="305"/>
    </row>
    <row r="45" spans="1:11" ht="23.25" x14ac:dyDescent="0.45">
      <c r="A45" s="304" t="s">
        <v>55</v>
      </c>
      <c r="B45" s="304"/>
      <c r="C45" s="304"/>
      <c r="D45" s="304"/>
      <c r="E45" s="304"/>
      <c r="F45" s="304"/>
      <c r="G45" s="270"/>
      <c r="H45" s="305"/>
      <c r="I45" s="305"/>
      <c r="J45" s="305"/>
      <c r="K45" s="305"/>
    </row>
    <row r="46" spans="1:11" ht="23.25" x14ac:dyDescent="0.45">
      <c r="A46" s="304"/>
      <c r="B46" s="304"/>
      <c r="C46" s="304"/>
      <c r="D46" s="304"/>
      <c r="E46" s="304"/>
      <c r="F46" s="304"/>
      <c r="G46" s="270"/>
      <c r="H46" s="305"/>
      <c r="I46" s="305"/>
      <c r="J46" s="305"/>
      <c r="K46" s="305"/>
    </row>
    <row r="47" spans="1:11" ht="23.25" x14ac:dyDescent="0.5">
      <c r="A47" s="307" t="s">
        <v>2</v>
      </c>
      <c r="B47" s="307" t="s">
        <v>3</v>
      </c>
      <c r="C47" s="307" t="s">
        <v>4</v>
      </c>
      <c r="D47" s="307" t="s">
        <v>5</v>
      </c>
      <c r="E47" s="307" t="s">
        <v>6</v>
      </c>
      <c r="F47" s="307" t="s">
        <v>7</v>
      </c>
      <c r="G47" s="270"/>
      <c r="H47" s="305"/>
      <c r="I47" s="305"/>
      <c r="J47" s="305"/>
      <c r="K47" s="305"/>
    </row>
    <row r="48" spans="1:11" ht="23.25" x14ac:dyDescent="0.5">
      <c r="A48" s="310"/>
      <c r="B48" s="310" t="str">
        <f>+B5</f>
        <v>ปี 2561</v>
      </c>
      <c r="C48" s="310"/>
      <c r="D48" s="310"/>
      <c r="E48" s="310" t="s">
        <v>9</v>
      </c>
      <c r="F48" s="310" t="s">
        <v>56</v>
      </c>
      <c r="G48" s="270"/>
      <c r="H48" s="312"/>
      <c r="I48" s="312"/>
      <c r="J48" s="312"/>
      <c r="K48" s="312"/>
    </row>
    <row r="49" spans="1:11" ht="23.25" x14ac:dyDescent="0.5">
      <c r="A49" s="268"/>
      <c r="B49" s="268"/>
      <c r="C49" s="268"/>
      <c r="D49" s="268"/>
      <c r="E49" s="269"/>
      <c r="F49" s="268"/>
      <c r="G49" s="270"/>
      <c r="H49" s="305"/>
      <c r="I49" s="305"/>
      <c r="J49" s="305"/>
      <c r="K49" s="305"/>
    </row>
    <row r="50" spans="1:11" ht="23.25" x14ac:dyDescent="0.5">
      <c r="A50" s="272" t="s">
        <v>57</v>
      </c>
      <c r="B50" s="272">
        <v>3000000</v>
      </c>
      <c r="C50" s="272">
        <f>+[2]ประจำเดือนรวมเช็คไม่ต้องคีย์!Z89</f>
        <v>30000</v>
      </c>
      <c r="D50" s="272">
        <f>+[2]ประจำเดือนรวมเช็คไม่ต้องคีย์!Z91</f>
        <v>192000</v>
      </c>
      <c r="E50" s="273"/>
      <c r="F50" s="272">
        <f>ABS(D50-B50)</f>
        <v>2808000</v>
      </c>
      <c r="G50" s="270"/>
      <c r="H50" s="305"/>
      <c r="I50" s="305"/>
      <c r="J50" s="305"/>
      <c r="K50" s="305"/>
    </row>
    <row r="51" spans="1:11" ht="23.25" x14ac:dyDescent="0.5">
      <c r="A51" s="272" t="s">
        <v>58</v>
      </c>
      <c r="B51" s="272">
        <v>500000</v>
      </c>
      <c r="C51" s="272">
        <f>+[2]ประจำเดือนรวมเช็คไม่ต้องคีย์!AA89</f>
        <v>8500</v>
      </c>
      <c r="D51" s="272">
        <f>+[2]ประจำเดือนรวมเช็คไม่ต้องคีย์!AA91</f>
        <v>51925</v>
      </c>
      <c r="E51" s="273"/>
      <c r="F51" s="272">
        <f>ABS(D51-B51)</f>
        <v>448075</v>
      </c>
      <c r="G51" s="270"/>
      <c r="H51" s="305"/>
      <c r="I51" s="305"/>
      <c r="J51" s="305"/>
      <c r="K51" s="305"/>
    </row>
    <row r="52" spans="1:11" ht="23.25" x14ac:dyDescent="0.5">
      <c r="A52" s="272" t="s">
        <v>59</v>
      </c>
      <c r="B52" s="272"/>
      <c r="C52" s="272"/>
      <c r="D52" s="272"/>
      <c r="E52" s="273"/>
      <c r="F52" s="272"/>
      <c r="G52" s="270"/>
      <c r="H52" s="305"/>
      <c r="I52" s="305"/>
      <c r="J52" s="305"/>
      <c r="K52" s="305"/>
    </row>
    <row r="53" spans="1:11" ht="23.25" x14ac:dyDescent="0.5">
      <c r="A53" s="272" t="s">
        <v>60</v>
      </c>
      <c r="B53" s="278"/>
      <c r="C53" s="278"/>
      <c r="D53" s="278"/>
      <c r="E53" s="284"/>
      <c r="F53" s="278"/>
      <c r="G53" s="270"/>
      <c r="H53" s="305"/>
      <c r="I53" s="305"/>
      <c r="J53" s="305"/>
      <c r="K53" s="305"/>
    </row>
    <row r="54" spans="1:11" ht="23.25" x14ac:dyDescent="0.5">
      <c r="A54" s="272" t="s">
        <v>61</v>
      </c>
      <c r="B54" s="272">
        <v>113000000</v>
      </c>
      <c r="C54" s="272">
        <f>[2]ประจำเดือนรวมเช็คไม่ต้องคีย์!AB89</f>
        <v>10004932</v>
      </c>
      <c r="D54" s="272">
        <f>[2]ประจำเดือนรวมเช็คไม่ต้องคีย์!AB91</f>
        <v>89692844</v>
      </c>
      <c r="E54" s="273" t="str">
        <f>IF(D54&gt;B54,"+","-")</f>
        <v>-</v>
      </c>
      <c r="F54" s="272">
        <f>ABS(D54-B54)</f>
        <v>23307156</v>
      </c>
      <c r="G54" s="270"/>
      <c r="H54" s="305"/>
      <c r="I54" s="305"/>
      <c r="J54" s="305"/>
      <c r="K54" s="305"/>
    </row>
    <row r="55" spans="1:11" ht="23.25" x14ac:dyDescent="0.5">
      <c r="A55" s="272" t="s">
        <v>62</v>
      </c>
      <c r="B55" s="272"/>
      <c r="C55" s="272"/>
      <c r="D55" s="272"/>
      <c r="E55" s="273"/>
      <c r="F55" s="272"/>
      <c r="G55" s="270"/>
      <c r="H55" s="305"/>
      <c r="I55" s="305"/>
      <c r="J55" s="305"/>
      <c r="K55" s="305"/>
    </row>
    <row r="56" spans="1:11" ht="23.25" x14ac:dyDescent="0.5">
      <c r="A56" s="272" t="s">
        <v>63</v>
      </c>
      <c r="B56" s="272">
        <v>15000000</v>
      </c>
      <c r="C56" s="272">
        <f>[2]ประจำเดือนรวมเช็คไม่ต้องคีย์!AC89</f>
        <v>1127220</v>
      </c>
      <c r="D56" s="272">
        <f>[2]ประจำเดือนรวมเช็คไม่ต้องคีย์!AC91</f>
        <v>10752497</v>
      </c>
      <c r="E56" s="273" t="str">
        <f t="shared" ref="E56:E65" si="6">IF(D56&gt;B56,"+","-")</f>
        <v>-</v>
      </c>
      <c r="F56" s="272">
        <f t="shared" ref="F56:F65" si="7">ABS(D56-B56)</f>
        <v>4247503</v>
      </c>
      <c r="G56" s="270"/>
      <c r="H56" s="305"/>
      <c r="I56" s="305"/>
      <c r="J56" s="305"/>
      <c r="K56" s="305"/>
    </row>
    <row r="57" spans="1:11" ht="23.25" x14ac:dyDescent="0.5">
      <c r="A57" s="272" t="s">
        <v>64</v>
      </c>
      <c r="B57" s="272">
        <v>5000000</v>
      </c>
      <c r="C57" s="272">
        <f>[2]ประจำเดือนรวมเช็คไม่ต้องคีย์!AD89</f>
        <v>1694547.5</v>
      </c>
      <c r="D57" s="272">
        <f>[2]ประจำเดือนรวมเช็คไม่ต้องคีย์!AD91</f>
        <v>1788037</v>
      </c>
      <c r="E57" s="273" t="str">
        <f t="shared" si="6"/>
        <v>-</v>
      </c>
      <c r="F57" s="272">
        <f t="shared" si="7"/>
        <v>3211963</v>
      </c>
      <c r="G57" s="270"/>
      <c r="H57" s="312"/>
      <c r="I57" s="312"/>
      <c r="J57" s="312"/>
      <c r="K57" s="312"/>
    </row>
    <row r="58" spans="1:11" ht="23.25" x14ac:dyDescent="0.5">
      <c r="A58" s="272" t="s">
        <v>65</v>
      </c>
      <c r="B58" s="300"/>
      <c r="C58" s="272">
        <f>[2]ประจำเดือนรวมเช็คไม่ต้องคีย์!AE89</f>
        <v>0</v>
      </c>
      <c r="D58" s="272">
        <v>0</v>
      </c>
      <c r="E58" s="273" t="str">
        <f t="shared" si="6"/>
        <v>-</v>
      </c>
      <c r="F58" s="272">
        <f t="shared" si="7"/>
        <v>0</v>
      </c>
      <c r="G58" s="270"/>
      <c r="H58" s="305"/>
      <c r="I58" s="305"/>
      <c r="J58" s="305"/>
      <c r="K58" s="305"/>
    </row>
    <row r="59" spans="1:11" ht="23.25" x14ac:dyDescent="0.5">
      <c r="A59" s="272" t="s">
        <v>66</v>
      </c>
      <c r="B59" s="272">
        <v>200000</v>
      </c>
      <c r="C59" s="272">
        <f>[2]ประจำเดือนรวมเช็คไม่ต้องคีย์!AF89</f>
        <v>12535</v>
      </c>
      <c r="D59" s="272">
        <f>[2]ประจำเดือนรวมเช็คไม่ต้องคีย์!AF91</f>
        <v>160780</v>
      </c>
      <c r="E59" s="273" t="str">
        <f t="shared" si="6"/>
        <v>-</v>
      </c>
      <c r="F59" s="272">
        <f t="shared" si="7"/>
        <v>39220</v>
      </c>
      <c r="G59" s="270"/>
      <c r="H59" s="305"/>
      <c r="I59" s="305"/>
      <c r="J59" s="305"/>
      <c r="K59" s="305"/>
    </row>
    <row r="60" spans="1:11" ht="23.25" x14ac:dyDescent="0.5">
      <c r="A60" s="272" t="s">
        <v>67</v>
      </c>
      <c r="B60" s="300"/>
      <c r="C60" s="272">
        <f>[2]ประจำเดือนรวมเช็คไม่ต้องคีย์!AG89</f>
        <v>0</v>
      </c>
      <c r="D60" s="272">
        <f>[2]ประจำเดือนรวมเช็คไม่ต้องคีย์!AG91</f>
        <v>0</v>
      </c>
      <c r="E60" s="273" t="str">
        <f t="shared" si="6"/>
        <v>-</v>
      </c>
      <c r="F60" s="272">
        <f t="shared" si="7"/>
        <v>0</v>
      </c>
      <c r="G60" s="270"/>
      <c r="H60" s="305"/>
      <c r="I60" s="305"/>
      <c r="J60" s="305"/>
      <c r="K60" s="305"/>
    </row>
    <row r="61" spans="1:11" ht="23.25" x14ac:dyDescent="0.5">
      <c r="A61" s="272" t="s">
        <v>68</v>
      </c>
      <c r="B61" s="272">
        <v>800000</v>
      </c>
      <c r="C61" s="272">
        <f>[2]ประจำเดือนรวมเช็คไม่ต้องคีย์!AH89</f>
        <v>72000</v>
      </c>
      <c r="D61" s="272">
        <f>[2]ประจำเดือนรวมเช็คไม่ต้องคีย์!AH91</f>
        <v>772000</v>
      </c>
      <c r="E61" s="273" t="str">
        <f t="shared" si="6"/>
        <v>-</v>
      </c>
      <c r="F61" s="272">
        <f t="shared" si="7"/>
        <v>28000</v>
      </c>
      <c r="G61" s="270"/>
      <c r="H61" s="305"/>
      <c r="I61" s="305"/>
      <c r="J61" s="305"/>
      <c r="K61" s="305"/>
    </row>
    <row r="62" spans="1:11" ht="23.25" x14ac:dyDescent="0.5">
      <c r="A62" s="272" t="s">
        <v>69</v>
      </c>
      <c r="B62" s="272">
        <v>300000</v>
      </c>
      <c r="C62" s="272">
        <f>[2]ประจำเดือนรวมเช็คไม่ต้องคีย์!AI89</f>
        <v>7500</v>
      </c>
      <c r="D62" s="272">
        <f>[2]ประจำเดือนรวมเช็คไม่ต้องคีย์!AI91</f>
        <v>256500</v>
      </c>
      <c r="E62" s="273" t="str">
        <f t="shared" si="6"/>
        <v>-</v>
      </c>
      <c r="F62" s="272">
        <f t="shared" si="7"/>
        <v>43500</v>
      </c>
      <c r="G62" s="270"/>
      <c r="H62" s="305"/>
      <c r="I62" s="305"/>
      <c r="J62" s="305"/>
      <c r="K62" s="305"/>
    </row>
    <row r="63" spans="1:11" ht="23.25" x14ac:dyDescent="0.5">
      <c r="A63" s="272" t="s">
        <v>70</v>
      </c>
      <c r="B63" s="272">
        <v>500000</v>
      </c>
      <c r="C63" s="272">
        <f>+[2]ประจำเดือนรวมเช็คไม่ต้องคีย์!AJ89</f>
        <v>16100</v>
      </c>
      <c r="D63" s="272">
        <f>[2]ประจำเดือนรวมเช็คไม่ต้องคีย์!AJ91</f>
        <v>320760</v>
      </c>
      <c r="E63" s="273" t="str">
        <f t="shared" si="6"/>
        <v>-</v>
      </c>
      <c r="F63" s="272">
        <f t="shared" si="7"/>
        <v>179240</v>
      </c>
      <c r="G63" s="270"/>
      <c r="H63" s="305"/>
      <c r="I63" s="305"/>
      <c r="J63" s="305"/>
      <c r="K63" s="305"/>
    </row>
    <row r="64" spans="1:11" ht="23.25" x14ac:dyDescent="0.5">
      <c r="A64" s="272" t="s">
        <v>71</v>
      </c>
      <c r="B64" s="272"/>
      <c r="C64" s="272"/>
      <c r="D64" s="272"/>
      <c r="E64" s="273"/>
      <c r="F64" s="272"/>
      <c r="G64" s="270"/>
      <c r="H64" s="305"/>
      <c r="I64" s="305"/>
      <c r="J64" s="305"/>
      <c r="K64" s="305"/>
    </row>
    <row r="65" spans="1:11" ht="23.25" x14ac:dyDescent="0.5">
      <c r="A65" s="272" t="s">
        <v>72</v>
      </c>
      <c r="B65" s="272">
        <v>7200000</v>
      </c>
      <c r="C65" s="272">
        <f>+[2]ประจำเดือนรวมเช็คไม่ต้องคีย์!AK89</f>
        <v>561975</v>
      </c>
      <c r="D65" s="272">
        <f>[2]ประจำเดือนรวมเช็คไม่ต้องคีย์!AK91</f>
        <v>5612504</v>
      </c>
      <c r="E65" s="273" t="str">
        <f t="shared" si="6"/>
        <v>-</v>
      </c>
      <c r="F65" s="272">
        <f t="shared" si="7"/>
        <v>1587496</v>
      </c>
      <c r="G65" s="270"/>
      <c r="H65" s="305"/>
      <c r="I65" s="305"/>
      <c r="J65" s="305"/>
      <c r="K65" s="305"/>
    </row>
    <row r="66" spans="1:11" ht="23.25" x14ac:dyDescent="0.5">
      <c r="A66" s="272" t="s">
        <v>73</v>
      </c>
      <c r="B66" s="272"/>
      <c r="C66" s="272"/>
      <c r="D66" s="272"/>
      <c r="E66" s="273"/>
      <c r="F66" s="272"/>
      <c r="G66" s="270"/>
      <c r="H66" s="305"/>
      <c r="I66" s="305"/>
      <c r="J66" s="305"/>
      <c r="K66" s="305"/>
    </row>
    <row r="67" spans="1:11" ht="23.25" x14ac:dyDescent="0.5">
      <c r="A67" s="272" t="s">
        <v>74</v>
      </c>
      <c r="B67" s="272">
        <v>200000000</v>
      </c>
      <c r="C67" s="272">
        <f>[2]ประจำเดือนรวมเช็คไม่ต้องคีย์!AL89</f>
        <v>24841673.690000001</v>
      </c>
      <c r="D67" s="272">
        <f>[2]ประจำเดือนรวมเช็คไม่ต้องคีย์!AL91</f>
        <v>172180030.39999998</v>
      </c>
      <c r="E67" s="273" t="str">
        <f>IF(D67&gt;B67,"+","-")</f>
        <v>-</v>
      </c>
      <c r="F67" s="272">
        <f>ABS(D67-B67)</f>
        <v>27819969.600000024</v>
      </c>
      <c r="G67" s="270"/>
      <c r="H67" s="305"/>
      <c r="I67" s="305"/>
      <c r="J67" s="305"/>
      <c r="K67" s="305"/>
    </row>
    <row r="68" spans="1:11" ht="23.25" x14ac:dyDescent="0.5">
      <c r="A68" s="272" t="s">
        <v>75</v>
      </c>
      <c r="B68" s="272"/>
      <c r="C68" s="272"/>
      <c r="D68" s="272"/>
      <c r="E68" s="273"/>
      <c r="F68" s="272"/>
      <c r="G68" s="270"/>
      <c r="H68" s="312"/>
      <c r="I68" s="312"/>
      <c r="J68" s="312"/>
      <c r="K68" s="312"/>
    </row>
    <row r="69" spans="1:11" ht="23.25" x14ac:dyDescent="0.5">
      <c r="A69" s="272" t="s">
        <v>76</v>
      </c>
      <c r="B69" s="272"/>
      <c r="C69" s="272">
        <f>[2]ประจำเดือนรวมเช็คไม่ต้องคีย์!AM89</f>
        <v>0</v>
      </c>
      <c r="D69" s="272">
        <f>[2]ประจำเดือนรวมเช็คไม่ต้องคีย์!AM91</f>
        <v>0</v>
      </c>
      <c r="E69" s="273" t="str">
        <f t="shared" ref="E69:E84" si="8">IF(D69&gt;B69,"+","-")</f>
        <v>-</v>
      </c>
      <c r="F69" s="272">
        <f t="shared" ref="F69:F84" si="9">ABS(D69-B69)</f>
        <v>0</v>
      </c>
      <c r="G69" s="270"/>
      <c r="H69" s="305"/>
      <c r="I69" s="305"/>
      <c r="J69" s="305"/>
      <c r="K69" s="305"/>
    </row>
    <row r="70" spans="1:11" ht="23.25" x14ac:dyDescent="0.5">
      <c r="A70" s="272" t="s">
        <v>77</v>
      </c>
      <c r="B70" s="272">
        <v>10000000</v>
      </c>
      <c r="C70" s="272">
        <f>[2]ประจำเดือนรวมเช็คไม่ต้องคีย์!AN89</f>
        <v>1220681.5</v>
      </c>
      <c r="D70" s="272">
        <f>[2]ประจำเดือนรวมเช็คไม่ต้องคีย์!AN91</f>
        <v>7991748.25</v>
      </c>
      <c r="E70" s="273" t="str">
        <f t="shared" si="8"/>
        <v>-</v>
      </c>
      <c r="F70" s="272">
        <f t="shared" si="9"/>
        <v>2008251.75</v>
      </c>
      <c r="G70" s="270"/>
      <c r="H70" s="305"/>
      <c r="I70" s="305"/>
      <c r="J70" s="305"/>
      <c r="K70" s="305"/>
    </row>
    <row r="71" spans="1:11" ht="23.25" x14ac:dyDescent="0.5">
      <c r="A71" s="272" t="s">
        <v>78</v>
      </c>
      <c r="B71" s="272">
        <v>700000</v>
      </c>
      <c r="C71" s="272">
        <f>[2]ประจำเดือนรวมเช็คไม่ต้องคีย์!AO89</f>
        <v>54950</v>
      </c>
      <c r="D71" s="272">
        <f>[2]ประจำเดือนรวมเช็คไม่ต้องคีย์!AO91</f>
        <v>330655</v>
      </c>
      <c r="E71" s="273" t="str">
        <f t="shared" si="8"/>
        <v>-</v>
      </c>
      <c r="F71" s="272">
        <f t="shared" si="9"/>
        <v>369345</v>
      </c>
      <c r="G71" s="270"/>
      <c r="H71" s="305"/>
      <c r="I71" s="305"/>
      <c r="J71" s="305"/>
      <c r="K71" s="305"/>
    </row>
    <row r="72" spans="1:11" ht="23.25" x14ac:dyDescent="0.5">
      <c r="A72" s="272" t="s">
        <v>79</v>
      </c>
      <c r="B72" s="272">
        <v>1170000</v>
      </c>
      <c r="C72" s="272">
        <f>[2]ประจำเดือนรวมเช็คไม่ต้องคีย์!AP89</f>
        <v>73270</v>
      </c>
      <c r="D72" s="272">
        <f>[2]ประจำเดือนรวมเช็คไม่ต้องคีย์!AP91</f>
        <v>637380</v>
      </c>
      <c r="E72" s="273" t="str">
        <f t="shared" si="8"/>
        <v>-</v>
      </c>
      <c r="F72" s="272">
        <f t="shared" si="9"/>
        <v>532620</v>
      </c>
      <c r="G72" s="270"/>
      <c r="H72" s="305"/>
      <c r="I72" s="305"/>
      <c r="J72" s="305"/>
      <c r="K72" s="305"/>
    </row>
    <row r="73" spans="1:11" ht="23.25" x14ac:dyDescent="0.5">
      <c r="A73" s="272" t="s">
        <v>80</v>
      </c>
      <c r="B73" s="272">
        <v>10000000</v>
      </c>
      <c r="C73" s="272">
        <f>[2]ประจำเดือนรวมเช็คไม่ต้องคีย์!AQ89</f>
        <v>444618</v>
      </c>
      <c r="D73" s="272">
        <f>[2]ประจำเดือนรวมเช็คไม่ต้องคีย์!AQ91</f>
        <v>2967426</v>
      </c>
      <c r="E73" s="273" t="str">
        <f t="shared" si="8"/>
        <v>-</v>
      </c>
      <c r="F73" s="272">
        <f t="shared" si="9"/>
        <v>7032574</v>
      </c>
      <c r="G73" s="270"/>
      <c r="H73" s="312"/>
      <c r="I73" s="312"/>
      <c r="J73" s="312"/>
      <c r="K73" s="312"/>
    </row>
    <row r="74" spans="1:11" ht="23.25" x14ac:dyDescent="0.5">
      <c r="A74" s="272" t="s">
        <v>81</v>
      </c>
      <c r="B74" s="272">
        <v>4500000</v>
      </c>
      <c r="C74" s="272">
        <f>[2]ประจำเดือนรวมเช็คไม่ต้องคีย์!AR89</f>
        <v>470450</v>
      </c>
      <c r="D74" s="272">
        <f>[2]ประจำเดือนรวมเช็คไม่ต้องคีย์!AR91</f>
        <v>2938710</v>
      </c>
      <c r="E74" s="273" t="str">
        <f t="shared" si="8"/>
        <v>-</v>
      </c>
      <c r="F74" s="272">
        <f t="shared" si="9"/>
        <v>1561290</v>
      </c>
      <c r="G74" s="270"/>
      <c r="H74" s="305"/>
      <c r="I74" s="305"/>
      <c r="J74" s="305"/>
      <c r="K74" s="305"/>
    </row>
    <row r="75" spans="1:11" ht="23.25" x14ac:dyDescent="0.5">
      <c r="A75" s="272" t="s">
        <v>82</v>
      </c>
      <c r="B75" s="272">
        <v>200000</v>
      </c>
      <c r="C75" s="272">
        <f>[2]ประจำเดือนรวมเช็คไม่ต้องคีย์!AS89</f>
        <v>0</v>
      </c>
      <c r="D75" s="272">
        <f>[2]ประจำเดือนรวมเช็คไม่ต้องคีย์!AS91</f>
        <v>62120</v>
      </c>
      <c r="E75" s="273" t="str">
        <f t="shared" si="8"/>
        <v>-</v>
      </c>
      <c r="F75" s="272">
        <f t="shared" si="9"/>
        <v>137880</v>
      </c>
      <c r="G75" s="270"/>
      <c r="H75" s="305"/>
      <c r="I75" s="305"/>
      <c r="J75" s="305"/>
      <c r="K75" s="305"/>
    </row>
    <row r="76" spans="1:11" ht="23.25" x14ac:dyDescent="0.5">
      <c r="A76" s="272" t="s">
        <v>83</v>
      </c>
      <c r="B76" s="272">
        <v>7000000</v>
      </c>
      <c r="C76" s="272">
        <f>[2]ประจำเดือนรวมเช็คไม่ต้องคีย์!AT89</f>
        <v>327850</v>
      </c>
      <c r="D76" s="272">
        <f>[2]ประจำเดือนรวมเช็คไม่ต้องคีย์!AT91</f>
        <v>4206777</v>
      </c>
      <c r="E76" s="273" t="str">
        <f t="shared" si="8"/>
        <v>-</v>
      </c>
      <c r="F76" s="272">
        <f t="shared" si="9"/>
        <v>2793223</v>
      </c>
      <c r="G76" s="270"/>
      <c r="H76" s="305"/>
      <c r="I76" s="305"/>
      <c r="J76" s="305"/>
      <c r="K76" s="305"/>
    </row>
    <row r="77" spans="1:11" ht="23.25" x14ac:dyDescent="0.5">
      <c r="A77" s="272" t="s">
        <v>84</v>
      </c>
      <c r="B77" s="272">
        <v>14000000</v>
      </c>
      <c r="C77" s="272">
        <f>[2]ประจำเดือนรวมเช็คไม่ต้องคีย์!AU89</f>
        <v>971980</v>
      </c>
      <c r="D77" s="272">
        <f>[2]ประจำเดือนรวมเช็คไม่ต้องคีย์!AU91</f>
        <v>6916135</v>
      </c>
      <c r="E77" s="273" t="str">
        <f t="shared" si="8"/>
        <v>-</v>
      </c>
      <c r="F77" s="272">
        <f t="shared" si="9"/>
        <v>7083865</v>
      </c>
      <c r="G77" s="270"/>
      <c r="H77" s="305"/>
      <c r="I77" s="305"/>
      <c r="J77" s="305"/>
      <c r="K77" s="305"/>
    </row>
    <row r="78" spans="1:11" ht="23.25" x14ac:dyDescent="0.5">
      <c r="A78" s="272" t="s">
        <v>85</v>
      </c>
      <c r="B78" s="272">
        <v>80000</v>
      </c>
      <c r="C78" s="272">
        <f>[2]ประจำเดือนรวมเช็คไม่ต้องคีย์!AV89</f>
        <v>0</v>
      </c>
      <c r="D78" s="272">
        <f>[2]ประจำเดือนรวมเช็คไม่ต้องคีย์!AV91</f>
        <v>2740</v>
      </c>
      <c r="E78" s="273" t="str">
        <f t="shared" si="8"/>
        <v>-</v>
      </c>
      <c r="F78" s="272">
        <f t="shared" si="9"/>
        <v>77260</v>
      </c>
      <c r="G78" s="270"/>
      <c r="H78" s="312"/>
      <c r="I78" s="312"/>
      <c r="J78" s="312"/>
      <c r="K78" s="312"/>
    </row>
    <row r="79" spans="1:11" ht="23.25" x14ac:dyDescent="0.5">
      <c r="A79" s="272" t="s">
        <v>86</v>
      </c>
      <c r="B79" s="272">
        <v>8380000</v>
      </c>
      <c r="C79" s="272">
        <f>[2]ประจำเดือนรวมเช็คไม่ต้องคีย์!AW89</f>
        <v>697720</v>
      </c>
      <c r="D79" s="272">
        <f>[2]ประจำเดือนรวมเช็คไม่ต้องคีย์!AW91</f>
        <v>26020375</v>
      </c>
      <c r="E79" s="273" t="str">
        <f t="shared" si="8"/>
        <v>+</v>
      </c>
      <c r="F79" s="272">
        <f t="shared" si="9"/>
        <v>17640375</v>
      </c>
      <c r="G79" s="270"/>
      <c r="H79" s="305"/>
      <c r="I79" s="305"/>
      <c r="J79" s="305"/>
      <c r="K79" s="305"/>
    </row>
    <row r="80" spans="1:11" ht="23.25" x14ac:dyDescent="0.5">
      <c r="A80" s="272" t="s">
        <v>87</v>
      </c>
      <c r="B80" s="272"/>
      <c r="C80" s="272">
        <f>[2]ประจำเดือนรวมเช็คไม่ต้องคีย์!AX89</f>
        <v>0</v>
      </c>
      <c r="D80" s="272">
        <f>[2]ประจำเดือนรวมเช็คไม่ต้องคีย์!AX91</f>
        <v>0</v>
      </c>
      <c r="E80" s="273" t="str">
        <f t="shared" si="8"/>
        <v>-</v>
      </c>
      <c r="F80" s="272">
        <f t="shared" si="9"/>
        <v>0</v>
      </c>
      <c r="G80" s="270"/>
      <c r="H80" s="305"/>
      <c r="I80" s="305"/>
      <c r="J80" s="305"/>
      <c r="K80" s="305"/>
    </row>
    <row r="81" spans="1:11" ht="23.25" x14ac:dyDescent="0.5">
      <c r="A81" s="272" t="s">
        <v>88</v>
      </c>
      <c r="B81" s="272">
        <v>30000</v>
      </c>
      <c r="C81" s="272">
        <f>[2]ประจำเดือนรวมเช็คไม่ต้องคีย์!AY89</f>
        <v>4900</v>
      </c>
      <c r="D81" s="272">
        <f>[2]ประจำเดือนรวมเช็คไม่ต้องคีย์!AY91</f>
        <v>49725</v>
      </c>
      <c r="E81" s="273" t="str">
        <f t="shared" si="8"/>
        <v>+</v>
      </c>
      <c r="F81" s="272">
        <f t="shared" si="9"/>
        <v>19725</v>
      </c>
      <c r="G81" s="270"/>
      <c r="H81" s="305"/>
      <c r="I81" s="305"/>
      <c r="J81" s="305"/>
      <c r="K81" s="305"/>
    </row>
    <row r="82" spans="1:11" ht="23.25" x14ac:dyDescent="0.5">
      <c r="A82" s="272" t="s">
        <v>89</v>
      </c>
      <c r="B82" s="272"/>
      <c r="C82" s="272">
        <f>[2]ประจำเดือนรวมเช็คไม่ต้องคีย์!AZ89</f>
        <v>0</v>
      </c>
      <c r="D82" s="272">
        <f>[2]ประจำเดือนรวมเช็คไม่ต้องคีย์!AZ91</f>
        <v>0</v>
      </c>
      <c r="E82" s="273" t="str">
        <f t="shared" si="8"/>
        <v>-</v>
      </c>
      <c r="F82" s="272">
        <f t="shared" si="9"/>
        <v>0</v>
      </c>
      <c r="G82" s="270"/>
      <c r="H82" s="305"/>
      <c r="I82" s="305"/>
      <c r="J82" s="305"/>
      <c r="K82" s="305"/>
    </row>
    <row r="83" spans="1:11" ht="23.25" x14ac:dyDescent="0.5">
      <c r="A83" s="272" t="s">
        <v>90</v>
      </c>
      <c r="B83" s="272">
        <v>42000000</v>
      </c>
      <c r="C83" s="272">
        <f>[2]ประจำเดือนรวมเช็คไม่ต้องคีย์!BA89</f>
        <v>0</v>
      </c>
      <c r="D83" s="272">
        <f>[2]ประจำเดือนรวมเช็คไม่ต้องคีย์!BA91</f>
        <v>0</v>
      </c>
      <c r="E83" s="273" t="str">
        <f>IF(D83&gt;B83,"+","-")</f>
        <v>-</v>
      </c>
      <c r="F83" s="272">
        <f>ABS(D83-B83)</f>
        <v>42000000</v>
      </c>
      <c r="G83" s="270"/>
      <c r="H83" s="305"/>
      <c r="I83" s="305"/>
      <c r="J83" s="305"/>
      <c r="K83" s="305"/>
    </row>
    <row r="84" spans="1:11" ht="23.25" x14ac:dyDescent="0.5">
      <c r="A84" s="272" t="s">
        <v>91</v>
      </c>
      <c r="B84" s="272">
        <v>40000</v>
      </c>
      <c r="C84" s="272">
        <f>+[2]ประจำเดือนรวมเช็คไม่ต้องคีย์!BB89</f>
        <v>15855</v>
      </c>
      <c r="D84" s="272">
        <f>[2]ประจำเดือนรวมเช็คไม่ต้องคีย์!BB91</f>
        <v>61459</v>
      </c>
      <c r="E84" s="273" t="str">
        <f t="shared" si="8"/>
        <v>+</v>
      </c>
      <c r="F84" s="272">
        <f t="shared" si="9"/>
        <v>21459</v>
      </c>
      <c r="G84" s="270"/>
      <c r="H84" s="305"/>
      <c r="I84" s="305"/>
      <c r="J84" s="305"/>
      <c r="K84" s="305"/>
    </row>
    <row r="85" spans="1:11" ht="23.25" x14ac:dyDescent="0.5">
      <c r="A85" s="269" t="s">
        <v>92</v>
      </c>
      <c r="B85" s="268"/>
      <c r="C85" s="268"/>
      <c r="D85" s="268"/>
      <c r="E85" s="269"/>
      <c r="F85" s="268"/>
      <c r="G85" s="270"/>
      <c r="H85" s="305"/>
      <c r="I85" s="305"/>
      <c r="J85" s="305"/>
      <c r="K85" s="305"/>
    </row>
    <row r="86" spans="1:11" ht="23.25" x14ac:dyDescent="0.5">
      <c r="A86" s="290" t="s">
        <v>93</v>
      </c>
      <c r="B86" s="277">
        <f>SUM(B30:B43)+SUM(B49:B84)</f>
        <v>2501500000</v>
      </c>
      <c r="C86" s="277">
        <f>SUM(C30:C43)+SUM(C49:C84)</f>
        <v>114956765</v>
      </c>
      <c r="D86" s="277">
        <f>SUM(D30:D43)+SUM(D49:D84)</f>
        <v>957524710.81999993</v>
      </c>
      <c r="E86" s="290" t="str">
        <f>IF(D86&gt;B86,"+","-")</f>
        <v>-</v>
      </c>
      <c r="F86" s="277">
        <f>ABS(D86-B86)</f>
        <v>1543975289.1800001</v>
      </c>
      <c r="G86" s="270"/>
      <c r="H86" s="305"/>
      <c r="I86" s="305"/>
      <c r="J86" s="305"/>
      <c r="K86" s="305"/>
    </row>
    <row r="87" spans="1:11" ht="23.25" x14ac:dyDescent="0.5">
      <c r="A87" s="292"/>
      <c r="B87" s="287"/>
      <c r="C87" s="287"/>
      <c r="D87" s="287"/>
      <c r="E87" s="292"/>
      <c r="F87" s="287"/>
      <c r="G87" s="270"/>
      <c r="H87" s="305"/>
      <c r="I87" s="305"/>
      <c r="J87" s="305"/>
      <c r="K87" s="305"/>
    </row>
    <row r="88" spans="1:11" ht="23.25" x14ac:dyDescent="0.5">
      <c r="A88" s="292"/>
      <c r="B88" s="287"/>
      <c r="C88" s="287"/>
      <c r="D88" s="287"/>
      <c r="E88" s="292"/>
      <c r="F88" s="287"/>
      <c r="G88" s="270"/>
      <c r="H88" s="305"/>
      <c r="I88" s="305"/>
      <c r="J88" s="305"/>
      <c r="K88" s="305"/>
    </row>
    <row r="89" spans="1:11" ht="23.25" x14ac:dyDescent="0.5">
      <c r="A89" s="292"/>
      <c r="B89" s="287"/>
      <c r="C89" s="287"/>
      <c r="D89" s="287"/>
      <c r="E89" s="292"/>
      <c r="F89" s="287"/>
      <c r="G89" s="270"/>
      <c r="H89" s="305"/>
      <c r="I89" s="305"/>
      <c r="J89" s="305"/>
      <c r="K89" s="305"/>
    </row>
    <row r="90" spans="1:11" ht="23.25" x14ac:dyDescent="0.5">
      <c r="A90" s="292"/>
      <c r="B90" s="287"/>
      <c r="C90" s="287"/>
      <c r="D90" s="287"/>
      <c r="E90" s="292"/>
      <c r="F90" s="287"/>
      <c r="G90" s="270"/>
      <c r="H90" s="305"/>
      <c r="I90" s="305"/>
      <c r="J90" s="305"/>
      <c r="K90" s="305"/>
    </row>
    <row r="91" spans="1:11" ht="23.25" x14ac:dyDescent="0.45">
      <c r="A91" s="304" t="s">
        <v>94</v>
      </c>
      <c r="B91" s="304"/>
      <c r="C91" s="304"/>
      <c r="D91" s="304"/>
      <c r="E91" s="304"/>
      <c r="F91" s="304"/>
      <c r="G91" s="270"/>
      <c r="H91" s="305"/>
      <c r="I91" s="305"/>
      <c r="J91" s="305"/>
      <c r="K91" s="305"/>
    </row>
    <row r="92" spans="1:11" ht="23.25" x14ac:dyDescent="0.45">
      <c r="A92" s="304"/>
      <c r="B92" s="304"/>
      <c r="C92" s="304"/>
      <c r="D92" s="304"/>
      <c r="E92" s="304"/>
      <c r="F92" s="304"/>
      <c r="G92" s="270"/>
      <c r="H92" s="305"/>
      <c r="I92" s="305"/>
      <c r="J92" s="305"/>
      <c r="K92" s="305"/>
    </row>
    <row r="93" spans="1:11" ht="23.25" x14ac:dyDescent="0.5">
      <c r="A93" s="307" t="s">
        <v>2</v>
      </c>
      <c r="B93" s="307" t="s">
        <v>3</v>
      </c>
      <c r="C93" s="307" t="s">
        <v>4</v>
      </c>
      <c r="D93" s="307" t="s">
        <v>5</v>
      </c>
      <c r="E93" s="307" t="s">
        <v>6</v>
      </c>
      <c r="F93" s="307" t="s">
        <v>7</v>
      </c>
      <c r="G93" s="270"/>
      <c r="H93" s="305"/>
      <c r="I93" s="305"/>
      <c r="J93" s="305"/>
      <c r="K93" s="305"/>
    </row>
    <row r="94" spans="1:11" ht="23.25" x14ac:dyDescent="0.5">
      <c r="A94" s="310"/>
      <c r="B94" s="310" t="str">
        <f>+B48</f>
        <v>ปี 2561</v>
      </c>
      <c r="C94" s="310"/>
      <c r="D94" s="310"/>
      <c r="E94" s="310" t="s">
        <v>9</v>
      </c>
      <c r="F94" s="310" t="s">
        <v>56</v>
      </c>
      <c r="G94" s="270"/>
      <c r="H94" s="305"/>
      <c r="I94" s="305"/>
      <c r="J94" s="305"/>
      <c r="K94" s="305"/>
    </row>
    <row r="95" spans="1:11" ht="23.25" x14ac:dyDescent="0.5">
      <c r="A95" s="314" t="s">
        <v>95</v>
      </c>
      <c r="B95" s="268"/>
      <c r="C95" s="268"/>
      <c r="D95" s="268"/>
      <c r="E95" s="269"/>
      <c r="F95" s="268"/>
      <c r="G95" s="270"/>
      <c r="H95" s="305"/>
      <c r="I95" s="305"/>
      <c r="J95" s="305"/>
      <c r="K95" s="305"/>
    </row>
    <row r="96" spans="1:11" ht="23.25" x14ac:dyDescent="0.5">
      <c r="A96" s="315" t="s">
        <v>96</v>
      </c>
      <c r="B96" s="272">
        <v>424000000</v>
      </c>
      <c r="C96" s="272">
        <f>[2]ประจำเดือนรวมเช็คไม่ต้องคีย์!BD89</f>
        <v>4909334.91</v>
      </c>
      <c r="D96" s="272">
        <f>[2]ประจำเดือนรวมเช็คไม่ต้องคีย์!BD91</f>
        <v>111654659.26999997</v>
      </c>
      <c r="E96" s="273" t="str">
        <f t="shared" ref="E96:E103" si="10">IF(D96&gt;B96,"+","-")</f>
        <v>-</v>
      </c>
      <c r="F96" s="272">
        <f t="shared" ref="F96:F103" si="11">ABS(D96-B96)</f>
        <v>312345340.73000002</v>
      </c>
      <c r="G96" s="270"/>
      <c r="H96" s="312"/>
      <c r="I96" s="312"/>
      <c r="J96" s="312"/>
      <c r="K96" s="312"/>
    </row>
    <row r="97" spans="1:11" ht="23.25" x14ac:dyDescent="0.5">
      <c r="A97" s="315" t="s">
        <v>97</v>
      </c>
      <c r="B97" s="272"/>
      <c r="C97" s="272">
        <f>[2]ประจำเดือนรวมเช็คไม่ต้องคีย์!BE89</f>
        <v>0</v>
      </c>
      <c r="D97" s="272">
        <f>[2]ประจำเดือนรวมเช็คไม่ต้องคีย์!BE91</f>
        <v>0</v>
      </c>
      <c r="E97" s="273" t="str">
        <f t="shared" si="10"/>
        <v>-</v>
      </c>
      <c r="F97" s="272">
        <f t="shared" si="11"/>
        <v>0</v>
      </c>
      <c r="G97" s="270"/>
      <c r="H97" s="312"/>
      <c r="I97" s="312"/>
      <c r="J97" s="312"/>
      <c r="K97" s="312"/>
    </row>
    <row r="98" spans="1:11" ht="23.25" x14ac:dyDescent="0.5">
      <c r="A98" s="315" t="s">
        <v>98</v>
      </c>
      <c r="B98" s="272">
        <v>18965000</v>
      </c>
      <c r="C98" s="272">
        <f>[2]ประจำเดือนรวมเช็คไม่ต้องคีย์!BF89</f>
        <v>17403804</v>
      </c>
      <c r="D98" s="272">
        <f>[2]ประจำเดือนรวมเช็คไม่ต้องคีย์!BF91</f>
        <v>21248803</v>
      </c>
      <c r="E98" s="273" t="str">
        <f t="shared" si="10"/>
        <v>+</v>
      </c>
      <c r="F98" s="272">
        <f t="shared" si="11"/>
        <v>2283803</v>
      </c>
      <c r="G98" s="270"/>
      <c r="H98" s="305"/>
      <c r="I98" s="305"/>
      <c r="J98" s="305"/>
      <c r="K98" s="305"/>
    </row>
    <row r="99" spans="1:11" ht="23.25" x14ac:dyDescent="0.5">
      <c r="A99" s="315" t="s">
        <v>99</v>
      </c>
      <c r="B99" s="272"/>
      <c r="C99" s="272">
        <f>[2]ประจำเดือนรวมเช็คไม่ต้องคีย์!BG89</f>
        <v>0</v>
      </c>
      <c r="D99" s="272">
        <f>+[2]ประจำเดือนรวมเช็คไม่ต้องคีย์!BG91</f>
        <v>0</v>
      </c>
      <c r="E99" s="273" t="str">
        <f t="shared" si="10"/>
        <v>-</v>
      </c>
      <c r="F99" s="272">
        <f t="shared" si="11"/>
        <v>0</v>
      </c>
      <c r="G99" s="270"/>
      <c r="H99" s="312"/>
      <c r="I99" s="312"/>
      <c r="J99" s="312"/>
      <c r="K99" s="312"/>
    </row>
    <row r="100" spans="1:11" ht="23.25" x14ac:dyDescent="0.5">
      <c r="A100" s="315" t="s">
        <v>100</v>
      </c>
      <c r="B100" s="272"/>
      <c r="C100" s="272"/>
      <c r="D100" s="272"/>
      <c r="E100" s="273"/>
      <c r="F100" s="272"/>
      <c r="G100" s="270"/>
      <c r="H100" s="305"/>
      <c r="I100" s="305"/>
      <c r="J100" s="305"/>
      <c r="K100" s="305"/>
    </row>
    <row r="101" spans="1:11" ht="23.25" x14ac:dyDescent="0.5">
      <c r="A101" s="315" t="s">
        <v>101</v>
      </c>
      <c r="B101" s="272">
        <v>557000000</v>
      </c>
      <c r="C101" s="272">
        <f>[2]ประจำเดือนรวมเช็คไม่ต้องคีย์!BH89</f>
        <v>61216444.609999992</v>
      </c>
      <c r="D101" s="272">
        <f>[2]ประจำเดือนรวมเช็คไม่ต้องคีย์!BH91</f>
        <v>360029671.90000004</v>
      </c>
      <c r="E101" s="273" t="str">
        <f t="shared" si="10"/>
        <v>-</v>
      </c>
      <c r="F101" s="272">
        <f t="shared" si="11"/>
        <v>196970328.09999996</v>
      </c>
      <c r="G101" s="270"/>
      <c r="H101" s="305"/>
      <c r="I101" s="305"/>
      <c r="J101" s="305"/>
      <c r="K101" s="305"/>
    </row>
    <row r="102" spans="1:11" ht="23.25" x14ac:dyDescent="0.5">
      <c r="A102" s="315" t="s">
        <v>102</v>
      </c>
      <c r="B102" s="272">
        <v>35000</v>
      </c>
      <c r="C102" s="272">
        <f>[2]ประจำเดือนรวมเช็คไม่ต้องคีย์!BI89</f>
        <v>0</v>
      </c>
      <c r="D102" s="272">
        <f>[2]ประจำเดือนรวมเช็คไม่ต้องคีย์!BI91</f>
        <v>0</v>
      </c>
      <c r="E102" s="273" t="str">
        <f t="shared" si="10"/>
        <v>-</v>
      </c>
      <c r="F102" s="272">
        <f t="shared" si="11"/>
        <v>35000</v>
      </c>
      <c r="G102" s="270"/>
      <c r="H102" s="305"/>
      <c r="I102" s="305"/>
      <c r="J102" s="305"/>
      <c r="K102" s="305"/>
    </row>
    <row r="103" spans="1:11" ht="23.25" x14ac:dyDescent="0.5">
      <c r="A103" s="316" t="s">
        <v>103</v>
      </c>
      <c r="B103" s="279">
        <f>SUM(B96:B102)</f>
        <v>1000000000</v>
      </c>
      <c r="C103" s="279">
        <f>SUM(C96:C102)</f>
        <v>83529583.519999996</v>
      </c>
      <c r="D103" s="279">
        <f>SUM(D96:D102)</f>
        <v>492933134.17000002</v>
      </c>
      <c r="E103" s="267" t="str">
        <f t="shared" si="10"/>
        <v>-</v>
      </c>
      <c r="F103" s="279">
        <f t="shared" si="11"/>
        <v>507066865.82999998</v>
      </c>
      <c r="G103" s="270"/>
      <c r="H103" s="305"/>
      <c r="I103" s="305"/>
      <c r="J103" s="305"/>
      <c r="K103" s="305"/>
    </row>
    <row r="104" spans="1:11" ht="23.25" x14ac:dyDescent="0.5">
      <c r="A104" s="314" t="s">
        <v>104</v>
      </c>
      <c r="B104" s="296"/>
      <c r="C104" s="296"/>
      <c r="D104" s="296"/>
      <c r="E104" s="297"/>
      <c r="F104" s="296"/>
      <c r="G104" s="270"/>
      <c r="H104" s="305"/>
      <c r="I104" s="305"/>
      <c r="J104" s="305"/>
      <c r="K104" s="305"/>
    </row>
    <row r="105" spans="1:11" ht="23.25" x14ac:dyDescent="0.5">
      <c r="A105" s="315" t="s">
        <v>105</v>
      </c>
      <c r="B105" s="272"/>
      <c r="C105" s="272"/>
      <c r="D105" s="272"/>
      <c r="E105" s="273"/>
      <c r="F105" s="272"/>
      <c r="G105" s="270"/>
      <c r="H105" s="305"/>
      <c r="I105" s="305"/>
      <c r="J105" s="305"/>
      <c r="K105" s="305"/>
    </row>
    <row r="106" spans="1:11" ht="23.25" x14ac:dyDescent="0.5">
      <c r="A106" s="315" t="s">
        <v>106</v>
      </c>
      <c r="B106" s="272">
        <v>55000000</v>
      </c>
      <c r="C106" s="272">
        <f>[2]ประจำเดือนรวมเช็คไม่ต้องคีย์!BW89</f>
        <v>0</v>
      </c>
      <c r="D106" s="272">
        <f>[2]ประจำเดือนรวมเช็คไม่ต้องคีย์!BW91</f>
        <v>0</v>
      </c>
      <c r="E106" s="273" t="str">
        <f>IF(D106&gt;B106,"+","-")</f>
        <v>-</v>
      </c>
      <c r="F106" s="272">
        <f>ABS(D106-B106)</f>
        <v>55000000</v>
      </c>
      <c r="G106" s="270"/>
      <c r="H106" s="305"/>
      <c r="I106" s="305"/>
      <c r="J106" s="305"/>
      <c r="K106" s="305"/>
    </row>
    <row r="107" spans="1:11" ht="23.25" x14ac:dyDescent="0.5">
      <c r="A107" s="315" t="s">
        <v>107</v>
      </c>
      <c r="B107" s="272">
        <v>5000000</v>
      </c>
      <c r="C107" s="272">
        <f>[2]ประจำเดือนรวมเช็คไม่ต้องคีย์!BX89</f>
        <v>0</v>
      </c>
      <c r="D107" s="272">
        <f>[2]ประจำเดือนรวมเช็คไม่ต้องคีย์!BX91</f>
        <v>0</v>
      </c>
      <c r="E107" s="273" t="str">
        <f>IF(D107&gt;B107,"+","-")</f>
        <v>-</v>
      </c>
      <c r="F107" s="272">
        <f>ABS(D107-B107)</f>
        <v>5000000</v>
      </c>
      <c r="G107" s="270"/>
      <c r="H107" s="305"/>
      <c r="I107" s="305"/>
      <c r="J107" s="305"/>
      <c r="K107" s="305"/>
    </row>
    <row r="108" spans="1:11" ht="23.25" x14ac:dyDescent="0.5">
      <c r="A108" s="315" t="s">
        <v>108</v>
      </c>
      <c r="B108" s="272"/>
      <c r="C108" s="272">
        <f>[2]ประจำเดือนรวมเช็คไม่ต้องคีย์!BY89</f>
        <v>0</v>
      </c>
      <c r="D108" s="272">
        <f>[2]ประจำเดือนรวมเช็คไม่ต้องคีย์!BY91</f>
        <v>0</v>
      </c>
      <c r="E108" s="273" t="str">
        <f>IF(D108&gt;B108,"+","-")</f>
        <v>-</v>
      </c>
      <c r="F108" s="272">
        <f>ABS(D108-B108)</f>
        <v>0</v>
      </c>
      <c r="G108" s="270"/>
      <c r="H108" s="305"/>
      <c r="I108" s="305"/>
      <c r="J108" s="305"/>
      <c r="K108" s="305"/>
    </row>
    <row r="109" spans="1:11" ht="23.25" x14ac:dyDescent="0.5">
      <c r="A109" s="314" t="s">
        <v>109</v>
      </c>
      <c r="B109" s="268"/>
      <c r="C109" s="268"/>
      <c r="D109" s="268"/>
      <c r="E109" s="269"/>
      <c r="F109" s="268"/>
      <c r="G109" s="270"/>
      <c r="H109" s="305"/>
      <c r="I109" s="317"/>
      <c r="J109" s="305"/>
      <c r="K109" s="305"/>
    </row>
    <row r="110" spans="1:11" ht="23.25" x14ac:dyDescent="0.5">
      <c r="A110" s="318" t="s">
        <v>110</v>
      </c>
      <c r="B110" s="277">
        <f>SUM(B106:B108)</f>
        <v>60000000</v>
      </c>
      <c r="C110" s="272">
        <f>SUM(C106:C107)</f>
        <v>0</v>
      </c>
      <c r="D110" s="277">
        <f>SUM(D106:D107)</f>
        <v>0</v>
      </c>
      <c r="E110" s="290" t="str">
        <f>IF(D110&gt;B110,"+","-")</f>
        <v>-</v>
      </c>
      <c r="F110" s="277">
        <f>SUM(F106:F108)</f>
        <v>60000000</v>
      </c>
      <c r="G110" s="270"/>
      <c r="H110" s="305"/>
      <c r="I110" s="305"/>
      <c r="J110" s="305"/>
      <c r="K110" s="305"/>
    </row>
    <row r="111" spans="1:11" ht="23.25" x14ac:dyDescent="0.5">
      <c r="A111" s="314" t="s">
        <v>111</v>
      </c>
      <c r="B111" s="268"/>
      <c r="C111" s="268"/>
      <c r="D111" s="268"/>
      <c r="E111" s="269"/>
      <c r="F111" s="268"/>
      <c r="G111" s="270"/>
      <c r="H111" s="305"/>
      <c r="I111" s="305"/>
      <c r="J111" s="305"/>
      <c r="K111" s="305"/>
    </row>
    <row r="112" spans="1:11" ht="23.25" x14ac:dyDescent="0.5">
      <c r="A112" s="315" t="s">
        <v>112</v>
      </c>
      <c r="B112" s="272">
        <v>350000000</v>
      </c>
      <c r="C112" s="272">
        <f>[2]ประจำเดือนรวมเช็คไม่ต้องคีย์!BK89</f>
        <v>-36819889.900000006</v>
      </c>
      <c r="D112" s="272">
        <f>[2]ประจำเดือนรวมเช็คไม่ต้องคีย์!BK91</f>
        <v>473592308.3900001</v>
      </c>
      <c r="E112" s="273" t="str">
        <f>IF(D112&gt;B112,"+","-")</f>
        <v>+</v>
      </c>
      <c r="F112" s="272">
        <f>ABS(D112-B112)</f>
        <v>123592308.3900001</v>
      </c>
      <c r="G112" s="270"/>
      <c r="H112" s="305"/>
      <c r="I112" s="305"/>
      <c r="J112" s="305"/>
      <c r="K112" s="305"/>
    </row>
    <row r="113" spans="1:11" ht="23.25" x14ac:dyDescent="0.5">
      <c r="A113" s="315" t="s">
        <v>113</v>
      </c>
      <c r="B113" s="272">
        <v>50000000</v>
      </c>
      <c r="C113" s="272">
        <f>[2]ประจำเดือนรวมเช็คไม่ต้องคีย์!BL89</f>
        <v>169680</v>
      </c>
      <c r="D113" s="272">
        <f>[2]ประจำเดือนรวมเช็คไม่ต้องคีย์!BL91</f>
        <v>462854</v>
      </c>
      <c r="E113" s="273" t="str">
        <f>IF(D113&gt;B113,"+","-")</f>
        <v>-</v>
      </c>
      <c r="F113" s="272">
        <f>ABS(D113-B113)</f>
        <v>49537146</v>
      </c>
      <c r="G113" s="270"/>
      <c r="H113" s="305"/>
      <c r="I113" s="305"/>
      <c r="J113" s="305"/>
      <c r="K113" s="305"/>
    </row>
    <row r="114" spans="1:11" ht="23.25" x14ac:dyDescent="0.5">
      <c r="A114" s="315" t="s">
        <v>114</v>
      </c>
      <c r="B114" s="272">
        <v>1520000000</v>
      </c>
      <c r="C114" s="272">
        <f>SUM([2]ประจำเดือนรวมเช็คไม่ต้องคีย์!BM89:BU89)</f>
        <v>180853382.49000001</v>
      </c>
      <c r="D114" s="272">
        <f>SUM([2]ประจำเดือนรวมเช็คไม่ต้องคีย์!BM91:BU91)</f>
        <v>1926280399.3000004</v>
      </c>
      <c r="E114" s="273" t="str">
        <f>IF(D114&gt;B114,"+","-")</f>
        <v>+</v>
      </c>
      <c r="F114" s="272">
        <f>ABS(D114-B114)</f>
        <v>406280399.30000043</v>
      </c>
      <c r="G114" s="270"/>
      <c r="H114" s="305"/>
      <c r="I114" s="305"/>
      <c r="J114" s="305"/>
      <c r="K114" s="305"/>
    </row>
    <row r="115" spans="1:11" ht="23.25" x14ac:dyDescent="0.5">
      <c r="A115" s="316" t="s">
        <v>115</v>
      </c>
      <c r="B115" s="279">
        <f>SUM(B112:B114)</f>
        <v>1920000000</v>
      </c>
      <c r="C115" s="279">
        <f>SUM(C112:C114)</f>
        <v>144203172.59</v>
      </c>
      <c r="D115" s="279">
        <f>SUM(D112:D114)</f>
        <v>2400335561.6900005</v>
      </c>
      <c r="E115" s="267" t="str">
        <f>IF(D115&gt;B115,"+","-")</f>
        <v>+</v>
      </c>
      <c r="F115" s="279">
        <f>ABS(D115-B115)</f>
        <v>480335561.69000053</v>
      </c>
      <c r="G115" s="270"/>
      <c r="H115" s="305"/>
      <c r="I115" s="305"/>
      <c r="J115" s="305"/>
      <c r="K115" s="305"/>
    </row>
    <row r="116" spans="1:11" ht="23.25" x14ac:dyDescent="0.5">
      <c r="A116" s="316" t="s">
        <v>116</v>
      </c>
      <c r="B116" s="279">
        <f>+B26+B86+B103+B110+B115</f>
        <v>78500000000</v>
      </c>
      <c r="C116" s="279">
        <f>+C26+C86+C103+C110+C115</f>
        <v>4073559565.9200001</v>
      </c>
      <c r="D116" s="279">
        <f>+D26+D86+D103+D110+D115</f>
        <v>62365391653.060005</v>
      </c>
      <c r="E116" s="267" t="str">
        <f>IF(D116&gt;B116,"+","-")</f>
        <v>-</v>
      </c>
      <c r="F116" s="279">
        <f>ABS(D116-B116)</f>
        <v>16134608346.939995</v>
      </c>
      <c r="G116" s="270"/>
      <c r="H116" s="305"/>
      <c r="I116" s="305"/>
      <c r="J116" s="305"/>
      <c r="K116" s="305"/>
    </row>
    <row r="117" spans="1:11" ht="23.25" x14ac:dyDescent="0.5">
      <c r="A117" s="314" t="s">
        <v>117</v>
      </c>
      <c r="B117" s="268"/>
      <c r="C117" s="268"/>
      <c r="D117" s="268"/>
      <c r="E117" s="269"/>
      <c r="F117" s="268"/>
      <c r="G117" s="270"/>
      <c r="H117" s="305"/>
      <c r="I117" s="305"/>
      <c r="J117" s="305"/>
      <c r="K117" s="305"/>
    </row>
    <row r="118" spans="1:11" ht="23.25" x14ac:dyDescent="0.5">
      <c r="A118" s="318" t="s">
        <v>118</v>
      </c>
      <c r="B118" s="277"/>
      <c r="C118" s="277">
        <f>+[2]ประจำเดือนรวมเช็คไม่ต้องคีย์!CA89</f>
        <v>0</v>
      </c>
      <c r="D118" s="277">
        <f>[2]ประจำเดือนรวมเช็คไม่ต้องคีย์!CA91</f>
        <v>0</v>
      </c>
      <c r="E118" s="273" t="str">
        <f>IF(D118&gt;B118,"+","-")</f>
        <v>-</v>
      </c>
      <c r="F118" s="272">
        <f>ABS(D118-B118)</f>
        <v>0</v>
      </c>
      <c r="G118" s="270"/>
      <c r="H118" s="305"/>
      <c r="I118" s="305"/>
      <c r="J118" s="305"/>
      <c r="K118" s="305"/>
    </row>
    <row r="119" spans="1:11" ht="23.25" x14ac:dyDescent="0.5">
      <c r="A119" s="316" t="s">
        <v>119</v>
      </c>
      <c r="B119" s="279">
        <f>+B118</f>
        <v>0</v>
      </c>
      <c r="C119" s="279">
        <f>+C118</f>
        <v>0</v>
      </c>
      <c r="D119" s="279">
        <f>+D118</f>
        <v>0</v>
      </c>
      <c r="E119" s="267" t="str">
        <f>IF(D119&gt;B119,"+","-")</f>
        <v>-</v>
      </c>
      <c r="F119" s="279">
        <f>ABS(D119-B119)</f>
        <v>0</v>
      </c>
      <c r="G119" s="270"/>
      <c r="H119" s="305"/>
      <c r="I119" s="305"/>
      <c r="J119" s="305"/>
      <c r="K119" s="305"/>
    </row>
    <row r="120" spans="1:11" ht="23.25" x14ac:dyDescent="0.5">
      <c r="A120" s="316" t="s">
        <v>120</v>
      </c>
      <c r="B120" s="279">
        <f>+B116+B119</f>
        <v>78500000000</v>
      </c>
      <c r="C120" s="279">
        <f>+C116+C119</f>
        <v>4073559565.9200001</v>
      </c>
      <c r="D120" s="279">
        <f>+D116+D119</f>
        <v>62365391653.060005</v>
      </c>
      <c r="E120" s="267" t="str">
        <f>IF(D120&gt;B120,"+","-")</f>
        <v>-</v>
      </c>
      <c r="F120" s="279">
        <f>ABS(D120-B120)</f>
        <v>16134608346.939995</v>
      </c>
      <c r="G120" s="270"/>
      <c r="H120" s="305"/>
      <c r="I120" s="305"/>
      <c r="J120" s="305"/>
      <c r="K120" s="305"/>
    </row>
    <row r="121" spans="1:11" ht="23.25" x14ac:dyDescent="0.5">
      <c r="A121" s="308"/>
      <c r="B121" s="308"/>
      <c r="C121" s="308"/>
      <c r="D121" s="2"/>
      <c r="E121" s="308"/>
      <c r="F121" s="308"/>
      <c r="G121" s="305"/>
      <c r="H121" s="305"/>
      <c r="I121" s="305"/>
      <c r="J121" s="305"/>
      <c r="K121" s="305"/>
    </row>
    <row r="122" spans="1:11" ht="23.25" x14ac:dyDescent="0.5">
      <c r="A122" s="46" t="s">
        <v>121</v>
      </c>
      <c r="B122" s="317"/>
      <c r="C122" s="270"/>
      <c r="D122" s="305"/>
      <c r="E122" s="319"/>
      <c r="F122" s="320"/>
      <c r="G122" s="305"/>
      <c r="H122" s="305"/>
      <c r="I122" s="305"/>
      <c r="J122" s="305"/>
      <c r="K122" s="305"/>
    </row>
  </sheetData>
  <mergeCells count="9">
    <mergeCell ref="A46:F46"/>
    <mergeCell ref="A91:F91"/>
    <mergeCell ref="A92:F92"/>
    <mergeCell ref="A1:F1"/>
    <mergeCell ref="A2:F2"/>
    <mergeCell ref="H2:K2"/>
    <mergeCell ref="A3:F3"/>
    <mergeCell ref="H3:K3"/>
    <mergeCell ref="A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ธ.ค.</vt:lpstr>
      <vt:lpstr>ม.ค.</vt:lpstr>
      <vt:lpstr>ก.พ</vt:lpstr>
      <vt:lpstr>มี.ค.</vt:lpstr>
      <vt:lpstr>เม.ย.</vt:lpstr>
      <vt:lpstr>พ.ค.</vt:lpstr>
      <vt:lpstr>มิ.ย.</vt:lpstr>
      <vt:lpstr>ก.ค.</vt:lpstr>
      <vt:lpstr>ส.ค.</vt:lpstr>
      <vt:lpstr>ก.ย.</vt:lpstr>
    </vt:vector>
  </TitlesOfParts>
  <Company>Office Black Edition - tum0r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Administrator</cp:lastModifiedBy>
  <dcterms:created xsi:type="dcterms:W3CDTF">2021-05-19T05:54:18Z</dcterms:created>
  <dcterms:modified xsi:type="dcterms:W3CDTF">2021-05-19T06:36:36Z</dcterms:modified>
</cp:coreProperties>
</file>